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duk" sheetId="1" state="visible" r:id="rId1"/>
    <sheet name="Fee 2026" sheetId="2" state="visible" r:id="rId2"/>
    <sheet name="Cara pakai" sheetId="3" state="visible" r:id="rId3"/>
  </sheets>
  <definedNames/>
  <calcPr calcId="124519" fullCalcOnLoad="1"/>
</workbook>
</file>

<file path=xl/styles.xml><?xml version="1.0" encoding="utf-8"?>
<styleSheet xmlns="http://schemas.openxmlformats.org/spreadsheetml/2006/main">
  <numFmts count="2">
    <numFmt numFmtId="164" formatCode="&quot;Rp&quot;#,##0"/>
    <numFmt numFmtId="165" formatCode="0.0%"/>
  </numFmts>
  <fonts count="10">
    <font>
      <name val="Calibri"/>
      <family val="2"/>
      <color theme="1"/>
      <sz val="11"/>
      <scheme val="minor"/>
    </font>
    <font>
      <name val="Arial"/>
      <b val="1"/>
      <color rgb="00FFFFFF"/>
      <sz val="10"/>
    </font>
    <font>
      <name val="Arial"/>
      <color rgb="000000FF"/>
      <sz val="10"/>
    </font>
    <font>
      <name val="Arial"/>
      <i val="1"/>
      <color rgb="00000000"/>
      <sz val="9"/>
    </font>
    <font>
      <name val="Arial"/>
      <b val="1"/>
      <color rgb="001F3A5F"/>
      <sz val="16"/>
    </font>
    <font>
      <name val="Arial"/>
      <color rgb="00000000"/>
      <sz val="10"/>
    </font>
    <font>
      <name val="Arial"/>
      <b val="1"/>
      <color rgb="001F3A5F"/>
      <sz val="12"/>
    </font>
    <font>
      <name val="Arial"/>
      <b val="1"/>
      <color rgb="00000000"/>
      <sz val="10"/>
    </font>
    <font>
      <name val="Arial"/>
      <b val="1"/>
      <color rgb="001F3A5F"/>
      <sz val="14"/>
    </font>
    <font>
      <name val="Arial"/>
      <color rgb="00000000"/>
      <sz val="9"/>
    </font>
  </fonts>
  <fills count="4">
    <fill>
      <patternFill/>
    </fill>
    <fill>
      <patternFill patternType="gray125"/>
    </fill>
    <fill>
      <patternFill patternType="solid">
        <fgColor rgb="001F3A5F"/>
      </patternFill>
    </fill>
    <fill>
      <patternFill patternType="solid">
        <fgColor rgb="002E5C8A"/>
      </patternFill>
    </fill>
  </fills>
  <borders count="2">
    <border>
      <left/>
      <right/>
      <top/>
      <bottom/>
      <diagonal/>
    </border>
    <border>
      <left style="thin">
        <color rgb="00DFE5EE"/>
      </left>
      <right style="thin">
        <color rgb="00DFE5EE"/>
      </right>
      <top style="thin">
        <color rgb="00DFE5EE"/>
      </top>
      <bottom style="thin">
        <color rgb="00DFE5EE"/>
      </bottom>
    </border>
  </borders>
  <cellStyleXfs count="1">
    <xf numFmtId="0" fontId="0" fillId="0" borderId="0"/>
  </cellStyleXfs>
  <cellXfs count="21">
    <xf numFmtId="0" fontId="0" fillId="0" borderId="0" pivotButton="0" quotePrefix="0" xfId="0"/>
    <xf numFmtId="0" fontId="4" fillId="0" borderId="0" pivotButton="0" quotePrefix="0" xfId="0"/>
    <xf numFmtId="0" fontId="3" fillId="0" borderId="0" pivotButton="0" quotePrefix="0" xfId="0"/>
    <xf numFmtId="0" fontId="1" fillId="3" borderId="1" applyAlignment="1" pivotButton="0" quotePrefix="0" xfId="0">
      <alignment horizontal="center" vertical="center" wrapText="1"/>
    </xf>
    <xf numFmtId="0" fontId="1" fillId="2" borderId="1" applyAlignment="1" pivotButton="0" quotePrefix="0" xfId="0">
      <alignment horizontal="center" vertical="center" wrapText="1"/>
    </xf>
    <xf numFmtId="0" fontId="2" fillId="0" borderId="1" pivotButton="0" quotePrefix="0" xfId="0"/>
    <xf numFmtId="164" fontId="2" fillId="0" borderId="1" pivotButton="0" quotePrefix="0" xfId="0"/>
    <xf numFmtId="9" fontId="2" fillId="0" borderId="1" pivotButton="0" quotePrefix="0" xfId="0"/>
    <xf numFmtId="165" fontId="5" fillId="0" borderId="1" pivotButton="0" quotePrefix="0" xfId="0"/>
    <xf numFmtId="164" fontId="5" fillId="0" borderId="1" pivotButton="0" quotePrefix="0" xfId="0"/>
    <xf numFmtId="0" fontId="5" fillId="0" borderId="1" applyAlignment="1" pivotButton="0" quotePrefix="0" xfId="0">
      <alignment horizontal="center"/>
    </xf>
    <xf numFmtId="0" fontId="6" fillId="0" borderId="0" pivotButton="0" quotePrefix="0" xfId="0"/>
    <xf numFmtId="0" fontId="5" fillId="0" borderId="0" pivotButton="0" quotePrefix="0" xfId="0"/>
    <xf numFmtId="1" fontId="7" fillId="0" borderId="0" pivotButton="0" quotePrefix="0" xfId="0"/>
    <xf numFmtId="0" fontId="3" fillId="0" borderId="0" applyAlignment="1" pivotButton="0" quotePrefix="0" xfId="0">
      <alignment vertical="top" wrapText="1"/>
    </xf>
    <xf numFmtId="0" fontId="1" fillId="2" borderId="1" applyAlignment="1" pivotButton="0" quotePrefix="0" xfId="0">
      <alignment vertical="center" wrapText="1"/>
    </xf>
    <xf numFmtId="10" fontId="2" fillId="0" borderId="1" pivotButton="0" quotePrefix="0" xfId="0"/>
    <xf numFmtId="0" fontId="8"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9" fillId="0" borderId="0" applyAlignment="1" pivotButton="0" quotePrefix="0" xfId="0">
      <alignment vertical="top" wrapText="1"/>
    </xf>
  </cellXfs>
  <cellStyles count="1">
    <cellStyle name="Normal" xfId="0" builtinId="0" hidden="0"/>
  </cellStyles>
  <dxfs count="3">
    <dxf>
      <font>
        <name val="Arial"/>
        <b val="1"/>
        <color rgb="00C62828"/>
      </font>
      <fill>
        <patternFill patternType="solid">
          <fgColor rgb="00FDE8E8"/>
        </patternFill>
      </fill>
    </dxf>
    <dxf>
      <font>
        <name val="Arial"/>
        <b val="1"/>
        <color rgb="007A5C00"/>
      </font>
      <fill>
        <patternFill patternType="solid">
          <fgColor rgb="00FFF3C4"/>
        </patternFill>
      </fill>
    </dxf>
    <dxf>
      <font>
        <name val="Arial"/>
        <b val="1"/>
        <color rgb="001B7F4B"/>
      </font>
      <fill>
        <patternFill patternType="solid">
          <fgColor rgb="00E3F5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T52"/>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26" customWidth="1" min="1" max="1"/>
    <col width="34" customWidth="1" min="2" max="2"/>
    <col width="14" customWidth="1" min="3" max="3"/>
    <col width="15" customWidth="1" min="4" max="4"/>
    <col width="13" customWidth="1" min="5" max="5"/>
    <col width="16" customWidth="1" min="6" max="6"/>
    <col width="15" customWidth="1" min="7" max="7"/>
    <col width="10" customWidth="1" min="8" max="8"/>
    <col width="12" customWidth="1" min="9" max="9"/>
    <col width="9" customWidth="1" min="10" max="10"/>
    <col width="12" customWidth="1" min="11" max="11"/>
    <col width="12" customWidth="1" min="12" max="12"/>
    <col width="13" customWidth="1" min="13" max="13"/>
    <col width="14" customWidth="1" min="14" max="14"/>
    <col width="15" customWidth="1" min="15" max="15"/>
    <col width="11" customWidth="1" min="16" max="16"/>
    <col width="13" customWidth="1" min="17" max="17"/>
    <col width="14" customWidth="1" min="18" max="18"/>
    <col width="17" customWidth="1" min="19" max="19"/>
    <col width="18" customWidth="1" min="20" max="20"/>
  </cols>
  <sheetData>
    <row r="1">
      <c r="A1" s="1" t="inlineStr">
        <is>
          <t>Untung Bersih per Produk 2026</t>
        </is>
      </c>
    </row>
    <row r="2">
      <c r="A2" s="2" t="inlineStr">
        <is>
          <t>Isi kolom biru. Kolom hitam rumus, jangan diubah. Rumusnya sama persis dengan Seller Profit OS dan audit cepat di sellerprofitos.com. Baris 5 contoh, timpa aja.</t>
        </is>
      </c>
    </row>
    <row r="4" ht="34" customHeight="1">
      <c r="A4" s="3" t="inlineStr">
        <is>
          <t>Nama produk</t>
        </is>
      </c>
      <c r="B4" s="3" t="inlineStr">
        <is>
          <t>Platform | kategori</t>
        </is>
      </c>
      <c r="C4" s="3" t="inlineStr">
        <is>
          <t>Harga jual (Rp)</t>
        </is>
      </c>
      <c r="D4" s="3" t="inlineStr">
        <is>
          <t>Modal / HPP (Rp)</t>
        </is>
      </c>
      <c r="E4" s="3" t="inlineStr">
        <is>
          <t>Packaging (Rp)</t>
        </is>
      </c>
      <c r="F4" s="3" t="inlineStr">
        <is>
          <t>Ongkir ditanggung (Rp)</t>
        </is>
      </c>
      <c r="G4" s="3" t="inlineStr">
        <is>
          <t>Iklan per order (Rp)</t>
        </is>
      </c>
      <c r="H4" s="3" t="inlineStr">
        <is>
          <t>Retur (%)</t>
        </is>
      </c>
      <c r="I4" s="3" t="inlineStr">
        <is>
          <t>Pre-order? (ya)</t>
        </is>
      </c>
      <c r="J4" s="4" t="inlineStr">
        <is>
          <t>Fee %</t>
        </is>
      </c>
      <c r="K4" s="4" t="inlineStr">
        <is>
          <t>Cap fee (Rp)</t>
        </is>
      </c>
      <c r="L4" s="4" t="inlineStr">
        <is>
          <t>Fee (Rp)</t>
        </is>
      </c>
      <c r="M4" s="4" t="inlineStr">
        <is>
          <t>Rugi retur (Rp)</t>
        </is>
      </c>
      <c r="N4" s="4" t="inlineStr">
        <is>
          <t>Total biaya (Rp)</t>
        </is>
      </c>
      <c r="O4" s="4" t="inlineStr">
        <is>
          <t>Untung bersih (Rp)</t>
        </is>
      </c>
      <c r="P4" s="4" t="inlineStr">
        <is>
          <t>Margin bersih</t>
        </is>
      </c>
      <c r="Q4" s="4" t="inlineStr">
        <is>
          <t>Status</t>
        </is>
      </c>
      <c r="R4" s="4" t="inlineStr">
        <is>
          <t>Harga impas (Rp)</t>
        </is>
      </c>
      <c r="S4" s="4" t="inlineStr">
        <is>
          <t>Harga margin 25% (Rp)</t>
        </is>
      </c>
      <c r="T4" s="4" t="inlineStr">
        <is>
          <t>Batas iklan per order (Rp)</t>
        </is>
      </c>
    </row>
    <row r="5">
      <c r="A5" s="5" t="inlineStr">
        <is>
          <t>Case HP silikon (contoh)</t>
        </is>
      </c>
      <c r="B5" s="5" t="inlineStr">
        <is>
          <t>TikTok Shop | Umum</t>
        </is>
      </c>
      <c r="C5" s="6" t="n">
        <v>25000</v>
      </c>
      <c r="D5" s="6" t="n">
        <v>14000</v>
      </c>
      <c r="E5" s="6" t="n">
        <v>1500</v>
      </c>
      <c r="F5" s="6" t="n">
        <v>3000</v>
      </c>
      <c r="G5" s="6" t="n">
        <v>5000</v>
      </c>
      <c r="H5" s="7" t="n">
        <v>0.05</v>
      </c>
      <c r="I5" s="5" t="inlineStr"/>
      <c r="J5" s="8">
        <f>IF($A5="","",IFERROR(INDEX('Fee 2026'!$D$2:$D$12,MATCH($B5,'Fee 2026'!$A$2:$A$12,0))+IF($I5="ya",INDEX('Fee 2026'!$F$2:$F$12,MATCH($B5,'Fee 2026'!$A$2:$A$12,0)),0),"pilih kategori"))</f>
        <v/>
      </c>
      <c r="K5" s="9">
        <f>IF(ISNUMBER($J5),INDEX('Fee 2026'!$E$2:$E$12,MATCH($B5,'Fee 2026'!$A$2:$A$12,0)),"")</f>
        <v/>
      </c>
      <c r="L5" s="9">
        <f>IF(ISNUMBER($J5),IF($K5&gt;0,MIN($C5*$J5,$K5),$C5*$J5),"")</f>
        <v/>
      </c>
      <c r="M5" s="9">
        <f>IF(ISNUMBER($J5),$H5*(2*$F5+$E5),"")</f>
        <v/>
      </c>
      <c r="N5" s="9">
        <f>IF(ISNUMBER($J5),$D5+$E5+$F5+$G5+$L5+$M5,"")</f>
        <v/>
      </c>
      <c r="O5" s="9">
        <f>IF(ISNUMBER($J5),$C5-$N5,"")</f>
        <v/>
      </c>
      <c r="P5" s="8">
        <f>IF(ISNUMBER($J5),IF($C5&gt;0,$O5/$C5,0),"")</f>
        <v/>
      </c>
      <c r="Q5" s="10">
        <f>IF(ISNUMBER($J5),IF($O5&lt;0,"RUGI",IF($P5&lt;0.05,"SANGAT TIPIS",IF($P5&lt;0.1,"TIPIS","SEHAT"))),"")</f>
        <v/>
      </c>
      <c r="R5" s="9">
        <f>IF(ISNUMBER($J5),($D5+$E5+$F5+$G5+$M5)/(1-$J5),"")</f>
        <v/>
      </c>
      <c r="S5" s="9">
        <f>IF(ISNUMBER($J5),($D5+$E5+$F5+$G5+$M5)/(1-$J5-0.25),"")</f>
        <v/>
      </c>
      <c r="T5" s="9">
        <f>IF(ISNUMBER($J5),$C5*(1-$J5)-$D5-$E5-$F5-$M5,"")</f>
        <v/>
      </c>
    </row>
    <row r="6">
      <c r="A6" s="5" t="n"/>
      <c r="B6" s="5" t="n"/>
      <c r="C6" s="6" t="n"/>
      <c r="D6" s="6" t="n"/>
      <c r="E6" s="6" t="n"/>
      <c r="F6" s="6" t="n"/>
      <c r="G6" s="6" t="n"/>
      <c r="H6" s="7" t="n"/>
      <c r="I6" s="5" t="n"/>
      <c r="J6" s="8">
        <f>IF($A6="","",IFERROR(INDEX('Fee 2026'!$D$2:$D$12,MATCH($B6,'Fee 2026'!$A$2:$A$12,0))+IF($I6="ya",INDEX('Fee 2026'!$F$2:$F$12,MATCH($B6,'Fee 2026'!$A$2:$A$12,0)),0),"pilih kategori"))</f>
        <v/>
      </c>
      <c r="K6" s="9">
        <f>IF(ISNUMBER($J6),INDEX('Fee 2026'!$E$2:$E$12,MATCH($B6,'Fee 2026'!$A$2:$A$12,0)),"")</f>
        <v/>
      </c>
      <c r="L6" s="9">
        <f>IF(ISNUMBER($J6),IF($K6&gt;0,MIN($C6*$J6,$K6),$C6*$J6),"")</f>
        <v/>
      </c>
      <c r="M6" s="9">
        <f>IF(ISNUMBER($J6),$H6*(2*$F6+$E6),"")</f>
        <v/>
      </c>
      <c r="N6" s="9">
        <f>IF(ISNUMBER($J6),$D6+$E6+$F6+$G6+$L6+$M6,"")</f>
        <v/>
      </c>
      <c r="O6" s="9">
        <f>IF(ISNUMBER($J6),$C6-$N6,"")</f>
        <v/>
      </c>
      <c r="P6" s="8">
        <f>IF(ISNUMBER($J6),IF($C6&gt;0,$O6/$C6,0),"")</f>
        <v/>
      </c>
      <c r="Q6" s="10">
        <f>IF(ISNUMBER($J6),IF($O6&lt;0,"RUGI",IF($P6&lt;0.05,"SANGAT TIPIS",IF($P6&lt;0.1,"TIPIS","SEHAT"))),"")</f>
        <v/>
      </c>
      <c r="R6" s="9">
        <f>IF(ISNUMBER($J6),($D6+$E6+$F6+$G6+$M6)/(1-$J6),"")</f>
        <v/>
      </c>
      <c r="S6" s="9">
        <f>IF(ISNUMBER($J6),($D6+$E6+$F6+$G6+$M6)/(1-$J6-0.25),"")</f>
        <v/>
      </c>
      <c r="T6" s="9">
        <f>IF(ISNUMBER($J6),$C6*(1-$J6)-$D6-$E6-$F6-$M6,"")</f>
        <v/>
      </c>
    </row>
    <row r="7">
      <c r="A7" s="5" t="n"/>
      <c r="B7" s="5" t="n"/>
      <c r="C7" s="6" t="n"/>
      <c r="D7" s="6" t="n"/>
      <c r="E7" s="6" t="n"/>
      <c r="F7" s="6" t="n"/>
      <c r="G7" s="6" t="n"/>
      <c r="H7" s="7" t="n"/>
      <c r="I7" s="5" t="n"/>
      <c r="J7" s="8">
        <f>IF($A7="","",IFERROR(INDEX('Fee 2026'!$D$2:$D$12,MATCH($B7,'Fee 2026'!$A$2:$A$12,0))+IF($I7="ya",INDEX('Fee 2026'!$F$2:$F$12,MATCH($B7,'Fee 2026'!$A$2:$A$12,0)),0),"pilih kategori"))</f>
        <v/>
      </c>
      <c r="K7" s="9">
        <f>IF(ISNUMBER($J7),INDEX('Fee 2026'!$E$2:$E$12,MATCH($B7,'Fee 2026'!$A$2:$A$12,0)),"")</f>
        <v/>
      </c>
      <c r="L7" s="9">
        <f>IF(ISNUMBER($J7),IF($K7&gt;0,MIN($C7*$J7,$K7),$C7*$J7),"")</f>
        <v/>
      </c>
      <c r="M7" s="9">
        <f>IF(ISNUMBER($J7),$H7*(2*$F7+$E7),"")</f>
        <v/>
      </c>
      <c r="N7" s="9">
        <f>IF(ISNUMBER($J7),$D7+$E7+$F7+$G7+$L7+$M7,"")</f>
        <v/>
      </c>
      <c r="O7" s="9">
        <f>IF(ISNUMBER($J7),$C7-$N7,"")</f>
        <v/>
      </c>
      <c r="P7" s="8">
        <f>IF(ISNUMBER($J7),IF($C7&gt;0,$O7/$C7,0),"")</f>
        <v/>
      </c>
      <c r="Q7" s="10">
        <f>IF(ISNUMBER($J7),IF($O7&lt;0,"RUGI",IF($P7&lt;0.05,"SANGAT TIPIS",IF($P7&lt;0.1,"TIPIS","SEHAT"))),"")</f>
        <v/>
      </c>
      <c r="R7" s="9">
        <f>IF(ISNUMBER($J7),($D7+$E7+$F7+$G7+$M7)/(1-$J7),"")</f>
        <v/>
      </c>
      <c r="S7" s="9">
        <f>IF(ISNUMBER($J7),($D7+$E7+$F7+$G7+$M7)/(1-$J7-0.25),"")</f>
        <v/>
      </c>
      <c r="T7" s="9">
        <f>IF(ISNUMBER($J7),$C7*(1-$J7)-$D7-$E7-$F7-$M7,"")</f>
        <v/>
      </c>
    </row>
    <row r="8">
      <c r="A8" s="5" t="n"/>
      <c r="B8" s="5" t="n"/>
      <c r="C8" s="6" t="n"/>
      <c r="D8" s="6" t="n"/>
      <c r="E8" s="6" t="n"/>
      <c r="F8" s="6" t="n"/>
      <c r="G8" s="6" t="n"/>
      <c r="H8" s="7" t="n"/>
      <c r="I8" s="5" t="n"/>
      <c r="J8" s="8">
        <f>IF($A8="","",IFERROR(INDEX('Fee 2026'!$D$2:$D$12,MATCH($B8,'Fee 2026'!$A$2:$A$12,0))+IF($I8="ya",INDEX('Fee 2026'!$F$2:$F$12,MATCH($B8,'Fee 2026'!$A$2:$A$12,0)),0),"pilih kategori"))</f>
        <v/>
      </c>
      <c r="K8" s="9">
        <f>IF(ISNUMBER($J8),INDEX('Fee 2026'!$E$2:$E$12,MATCH($B8,'Fee 2026'!$A$2:$A$12,0)),"")</f>
        <v/>
      </c>
      <c r="L8" s="9">
        <f>IF(ISNUMBER($J8),IF($K8&gt;0,MIN($C8*$J8,$K8),$C8*$J8),"")</f>
        <v/>
      </c>
      <c r="M8" s="9">
        <f>IF(ISNUMBER($J8),$H8*(2*$F8+$E8),"")</f>
        <v/>
      </c>
      <c r="N8" s="9">
        <f>IF(ISNUMBER($J8),$D8+$E8+$F8+$G8+$L8+$M8,"")</f>
        <v/>
      </c>
      <c r="O8" s="9">
        <f>IF(ISNUMBER($J8),$C8-$N8,"")</f>
        <v/>
      </c>
      <c r="P8" s="8">
        <f>IF(ISNUMBER($J8),IF($C8&gt;0,$O8/$C8,0),"")</f>
        <v/>
      </c>
      <c r="Q8" s="10">
        <f>IF(ISNUMBER($J8),IF($O8&lt;0,"RUGI",IF($P8&lt;0.05,"SANGAT TIPIS",IF($P8&lt;0.1,"TIPIS","SEHAT"))),"")</f>
        <v/>
      </c>
      <c r="R8" s="9">
        <f>IF(ISNUMBER($J8),($D8+$E8+$F8+$G8+$M8)/(1-$J8),"")</f>
        <v/>
      </c>
      <c r="S8" s="9">
        <f>IF(ISNUMBER($J8),($D8+$E8+$F8+$G8+$M8)/(1-$J8-0.25),"")</f>
        <v/>
      </c>
      <c r="T8" s="9">
        <f>IF(ISNUMBER($J8),$C8*(1-$J8)-$D8-$E8-$F8-$M8,"")</f>
        <v/>
      </c>
    </row>
    <row r="9">
      <c r="A9" s="5" t="n"/>
      <c r="B9" s="5" t="n"/>
      <c r="C9" s="6" t="n"/>
      <c r="D9" s="6" t="n"/>
      <c r="E9" s="6" t="n"/>
      <c r="F9" s="6" t="n"/>
      <c r="G9" s="6" t="n"/>
      <c r="H9" s="7" t="n"/>
      <c r="I9" s="5" t="n"/>
      <c r="J9" s="8">
        <f>IF($A9="","",IFERROR(INDEX('Fee 2026'!$D$2:$D$12,MATCH($B9,'Fee 2026'!$A$2:$A$12,0))+IF($I9="ya",INDEX('Fee 2026'!$F$2:$F$12,MATCH($B9,'Fee 2026'!$A$2:$A$12,0)),0),"pilih kategori"))</f>
        <v/>
      </c>
      <c r="K9" s="9">
        <f>IF(ISNUMBER($J9),INDEX('Fee 2026'!$E$2:$E$12,MATCH($B9,'Fee 2026'!$A$2:$A$12,0)),"")</f>
        <v/>
      </c>
      <c r="L9" s="9">
        <f>IF(ISNUMBER($J9),IF($K9&gt;0,MIN($C9*$J9,$K9),$C9*$J9),"")</f>
        <v/>
      </c>
      <c r="M9" s="9">
        <f>IF(ISNUMBER($J9),$H9*(2*$F9+$E9),"")</f>
        <v/>
      </c>
      <c r="N9" s="9">
        <f>IF(ISNUMBER($J9),$D9+$E9+$F9+$G9+$L9+$M9,"")</f>
        <v/>
      </c>
      <c r="O9" s="9">
        <f>IF(ISNUMBER($J9),$C9-$N9,"")</f>
        <v/>
      </c>
      <c r="P9" s="8">
        <f>IF(ISNUMBER($J9),IF($C9&gt;0,$O9/$C9,0),"")</f>
        <v/>
      </c>
      <c r="Q9" s="10">
        <f>IF(ISNUMBER($J9),IF($O9&lt;0,"RUGI",IF($P9&lt;0.05,"SANGAT TIPIS",IF($P9&lt;0.1,"TIPIS","SEHAT"))),"")</f>
        <v/>
      </c>
      <c r="R9" s="9">
        <f>IF(ISNUMBER($J9),($D9+$E9+$F9+$G9+$M9)/(1-$J9),"")</f>
        <v/>
      </c>
      <c r="S9" s="9">
        <f>IF(ISNUMBER($J9),($D9+$E9+$F9+$G9+$M9)/(1-$J9-0.25),"")</f>
        <v/>
      </c>
      <c r="T9" s="9">
        <f>IF(ISNUMBER($J9),$C9*(1-$J9)-$D9-$E9-$F9-$M9,"")</f>
        <v/>
      </c>
    </row>
    <row r="10">
      <c r="A10" s="5" t="n"/>
      <c r="B10" s="5" t="n"/>
      <c r="C10" s="6" t="n"/>
      <c r="D10" s="6" t="n"/>
      <c r="E10" s="6" t="n"/>
      <c r="F10" s="6" t="n"/>
      <c r="G10" s="6" t="n"/>
      <c r="H10" s="7" t="n"/>
      <c r="I10" s="5" t="n"/>
      <c r="J10" s="8">
        <f>IF($A10="","",IFERROR(INDEX('Fee 2026'!$D$2:$D$12,MATCH($B10,'Fee 2026'!$A$2:$A$12,0))+IF($I10="ya",INDEX('Fee 2026'!$F$2:$F$12,MATCH($B10,'Fee 2026'!$A$2:$A$12,0)),0),"pilih kategori"))</f>
        <v/>
      </c>
      <c r="K10" s="9">
        <f>IF(ISNUMBER($J10),INDEX('Fee 2026'!$E$2:$E$12,MATCH($B10,'Fee 2026'!$A$2:$A$12,0)),"")</f>
        <v/>
      </c>
      <c r="L10" s="9">
        <f>IF(ISNUMBER($J10),IF($K10&gt;0,MIN($C10*$J10,$K10),$C10*$J10),"")</f>
        <v/>
      </c>
      <c r="M10" s="9">
        <f>IF(ISNUMBER($J10),$H10*(2*$F10+$E10),"")</f>
        <v/>
      </c>
      <c r="N10" s="9">
        <f>IF(ISNUMBER($J10),$D10+$E10+$F10+$G10+$L10+$M10,"")</f>
        <v/>
      </c>
      <c r="O10" s="9">
        <f>IF(ISNUMBER($J10),$C10-$N10,"")</f>
        <v/>
      </c>
      <c r="P10" s="8">
        <f>IF(ISNUMBER($J10),IF($C10&gt;0,$O10/$C10,0),"")</f>
        <v/>
      </c>
      <c r="Q10" s="10">
        <f>IF(ISNUMBER($J10),IF($O10&lt;0,"RUGI",IF($P10&lt;0.05,"SANGAT TIPIS",IF($P10&lt;0.1,"TIPIS","SEHAT"))),"")</f>
        <v/>
      </c>
      <c r="R10" s="9">
        <f>IF(ISNUMBER($J10),($D10+$E10+$F10+$G10+$M10)/(1-$J10),"")</f>
        <v/>
      </c>
      <c r="S10" s="9">
        <f>IF(ISNUMBER($J10),($D10+$E10+$F10+$G10+$M10)/(1-$J10-0.25),"")</f>
        <v/>
      </c>
      <c r="T10" s="9">
        <f>IF(ISNUMBER($J10),$C10*(1-$J10)-$D10-$E10-$F10-$M10,"")</f>
        <v/>
      </c>
    </row>
    <row r="11">
      <c r="A11" s="5" t="n"/>
      <c r="B11" s="5" t="n"/>
      <c r="C11" s="6" t="n"/>
      <c r="D11" s="6" t="n"/>
      <c r="E11" s="6" t="n"/>
      <c r="F11" s="6" t="n"/>
      <c r="G11" s="6" t="n"/>
      <c r="H11" s="7" t="n"/>
      <c r="I11" s="5" t="n"/>
      <c r="J11" s="8">
        <f>IF($A11="","",IFERROR(INDEX('Fee 2026'!$D$2:$D$12,MATCH($B11,'Fee 2026'!$A$2:$A$12,0))+IF($I11="ya",INDEX('Fee 2026'!$F$2:$F$12,MATCH($B11,'Fee 2026'!$A$2:$A$12,0)),0),"pilih kategori"))</f>
        <v/>
      </c>
      <c r="K11" s="9">
        <f>IF(ISNUMBER($J11),INDEX('Fee 2026'!$E$2:$E$12,MATCH($B11,'Fee 2026'!$A$2:$A$12,0)),"")</f>
        <v/>
      </c>
      <c r="L11" s="9">
        <f>IF(ISNUMBER($J11),IF($K11&gt;0,MIN($C11*$J11,$K11),$C11*$J11),"")</f>
        <v/>
      </c>
      <c r="M11" s="9">
        <f>IF(ISNUMBER($J11),$H11*(2*$F11+$E11),"")</f>
        <v/>
      </c>
      <c r="N11" s="9">
        <f>IF(ISNUMBER($J11),$D11+$E11+$F11+$G11+$L11+$M11,"")</f>
        <v/>
      </c>
      <c r="O11" s="9">
        <f>IF(ISNUMBER($J11),$C11-$N11,"")</f>
        <v/>
      </c>
      <c r="P11" s="8">
        <f>IF(ISNUMBER($J11),IF($C11&gt;0,$O11/$C11,0),"")</f>
        <v/>
      </c>
      <c r="Q11" s="10">
        <f>IF(ISNUMBER($J11),IF($O11&lt;0,"RUGI",IF($P11&lt;0.05,"SANGAT TIPIS",IF($P11&lt;0.1,"TIPIS","SEHAT"))),"")</f>
        <v/>
      </c>
      <c r="R11" s="9">
        <f>IF(ISNUMBER($J11),($D11+$E11+$F11+$G11+$M11)/(1-$J11),"")</f>
        <v/>
      </c>
      <c r="S11" s="9">
        <f>IF(ISNUMBER($J11),($D11+$E11+$F11+$G11+$M11)/(1-$J11-0.25),"")</f>
        <v/>
      </c>
      <c r="T11" s="9">
        <f>IF(ISNUMBER($J11),$C11*(1-$J11)-$D11-$E11-$F11-$M11,"")</f>
        <v/>
      </c>
    </row>
    <row r="12">
      <c r="A12" s="5" t="n"/>
      <c r="B12" s="5" t="n"/>
      <c r="C12" s="6" t="n"/>
      <c r="D12" s="6" t="n"/>
      <c r="E12" s="6" t="n"/>
      <c r="F12" s="6" t="n"/>
      <c r="G12" s="6" t="n"/>
      <c r="H12" s="7" t="n"/>
      <c r="I12" s="5" t="n"/>
      <c r="J12" s="8">
        <f>IF($A12="","",IFERROR(INDEX('Fee 2026'!$D$2:$D$12,MATCH($B12,'Fee 2026'!$A$2:$A$12,0))+IF($I12="ya",INDEX('Fee 2026'!$F$2:$F$12,MATCH($B12,'Fee 2026'!$A$2:$A$12,0)),0),"pilih kategori"))</f>
        <v/>
      </c>
      <c r="K12" s="9">
        <f>IF(ISNUMBER($J12),INDEX('Fee 2026'!$E$2:$E$12,MATCH($B12,'Fee 2026'!$A$2:$A$12,0)),"")</f>
        <v/>
      </c>
      <c r="L12" s="9">
        <f>IF(ISNUMBER($J12),IF($K12&gt;0,MIN($C12*$J12,$K12),$C12*$J12),"")</f>
        <v/>
      </c>
      <c r="M12" s="9">
        <f>IF(ISNUMBER($J12),$H12*(2*$F12+$E12),"")</f>
        <v/>
      </c>
      <c r="N12" s="9">
        <f>IF(ISNUMBER($J12),$D12+$E12+$F12+$G12+$L12+$M12,"")</f>
        <v/>
      </c>
      <c r="O12" s="9">
        <f>IF(ISNUMBER($J12),$C12-$N12,"")</f>
        <v/>
      </c>
      <c r="P12" s="8">
        <f>IF(ISNUMBER($J12),IF($C12&gt;0,$O12/$C12,0),"")</f>
        <v/>
      </c>
      <c r="Q12" s="10">
        <f>IF(ISNUMBER($J12),IF($O12&lt;0,"RUGI",IF($P12&lt;0.05,"SANGAT TIPIS",IF($P12&lt;0.1,"TIPIS","SEHAT"))),"")</f>
        <v/>
      </c>
      <c r="R12" s="9">
        <f>IF(ISNUMBER($J12),($D12+$E12+$F12+$G12+$M12)/(1-$J12),"")</f>
        <v/>
      </c>
      <c r="S12" s="9">
        <f>IF(ISNUMBER($J12),($D12+$E12+$F12+$G12+$M12)/(1-$J12-0.25),"")</f>
        <v/>
      </c>
      <c r="T12" s="9">
        <f>IF(ISNUMBER($J12),$C12*(1-$J12)-$D12-$E12-$F12-$M12,"")</f>
        <v/>
      </c>
    </row>
    <row r="13">
      <c r="A13" s="5" t="n"/>
      <c r="B13" s="5" t="n"/>
      <c r="C13" s="6" t="n"/>
      <c r="D13" s="6" t="n"/>
      <c r="E13" s="6" t="n"/>
      <c r="F13" s="6" t="n"/>
      <c r="G13" s="6" t="n"/>
      <c r="H13" s="7" t="n"/>
      <c r="I13" s="5" t="n"/>
      <c r="J13" s="8">
        <f>IF($A13="","",IFERROR(INDEX('Fee 2026'!$D$2:$D$12,MATCH($B13,'Fee 2026'!$A$2:$A$12,0))+IF($I13="ya",INDEX('Fee 2026'!$F$2:$F$12,MATCH($B13,'Fee 2026'!$A$2:$A$12,0)),0),"pilih kategori"))</f>
        <v/>
      </c>
      <c r="K13" s="9">
        <f>IF(ISNUMBER($J13),INDEX('Fee 2026'!$E$2:$E$12,MATCH($B13,'Fee 2026'!$A$2:$A$12,0)),"")</f>
        <v/>
      </c>
      <c r="L13" s="9">
        <f>IF(ISNUMBER($J13),IF($K13&gt;0,MIN($C13*$J13,$K13),$C13*$J13),"")</f>
        <v/>
      </c>
      <c r="M13" s="9">
        <f>IF(ISNUMBER($J13),$H13*(2*$F13+$E13),"")</f>
        <v/>
      </c>
      <c r="N13" s="9">
        <f>IF(ISNUMBER($J13),$D13+$E13+$F13+$G13+$L13+$M13,"")</f>
        <v/>
      </c>
      <c r="O13" s="9">
        <f>IF(ISNUMBER($J13),$C13-$N13,"")</f>
        <v/>
      </c>
      <c r="P13" s="8">
        <f>IF(ISNUMBER($J13),IF($C13&gt;0,$O13/$C13,0),"")</f>
        <v/>
      </c>
      <c r="Q13" s="10">
        <f>IF(ISNUMBER($J13),IF($O13&lt;0,"RUGI",IF($P13&lt;0.05,"SANGAT TIPIS",IF($P13&lt;0.1,"TIPIS","SEHAT"))),"")</f>
        <v/>
      </c>
      <c r="R13" s="9">
        <f>IF(ISNUMBER($J13),($D13+$E13+$F13+$G13+$M13)/(1-$J13),"")</f>
        <v/>
      </c>
      <c r="S13" s="9">
        <f>IF(ISNUMBER($J13),($D13+$E13+$F13+$G13+$M13)/(1-$J13-0.25),"")</f>
        <v/>
      </c>
      <c r="T13" s="9">
        <f>IF(ISNUMBER($J13),$C13*(1-$J13)-$D13-$E13-$F13-$M13,"")</f>
        <v/>
      </c>
    </row>
    <row r="14">
      <c r="A14" s="5" t="n"/>
      <c r="B14" s="5" t="n"/>
      <c r="C14" s="6" t="n"/>
      <c r="D14" s="6" t="n"/>
      <c r="E14" s="6" t="n"/>
      <c r="F14" s="6" t="n"/>
      <c r="G14" s="6" t="n"/>
      <c r="H14" s="7" t="n"/>
      <c r="I14" s="5" t="n"/>
      <c r="J14" s="8">
        <f>IF($A14="","",IFERROR(INDEX('Fee 2026'!$D$2:$D$12,MATCH($B14,'Fee 2026'!$A$2:$A$12,0))+IF($I14="ya",INDEX('Fee 2026'!$F$2:$F$12,MATCH($B14,'Fee 2026'!$A$2:$A$12,0)),0),"pilih kategori"))</f>
        <v/>
      </c>
      <c r="K14" s="9">
        <f>IF(ISNUMBER($J14),INDEX('Fee 2026'!$E$2:$E$12,MATCH($B14,'Fee 2026'!$A$2:$A$12,0)),"")</f>
        <v/>
      </c>
      <c r="L14" s="9">
        <f>IF(ISNUMBER($J14),IF($K14&gt;0,MIN($C14*$J14,$K14),$C14*$J14),"")</f>
        <v/>
      </c>
      <c r="M14" s="9">
        <f>IF(ISNUMBER($J14),$H14*(2*$F14+$E14),"")</f>
        <v/>
      </c>
      <c r="N14" s="9">
        <f>IF(ISNUMBER($J14),$D14+$E14+$F14+$G14+$L14+$M14,"")</f>
        <v/>
      </c>
      <c r="O14" s="9">
        <f>IF(ISNUMBER($J14),$C14-$N14,"")</f>
        <v/>
      </c>
      <c r="P14" s="8">
        <f>IF(ISNUMBER($J14),IF($C14&gt;0,$O14/$C14,0),"")</f>
        <v/>
      </c>
      <c r="Q14" s="10">
        <f>IF(ISNUMBER($J14),IF($O14&lt;0,"RUGI",IF($P14&lt;0.05,"SANGAT TIPIS",IF($P14&lt;0.1,"TIPIS","SEHAT"))),"")</f>
        <v/>
      </c>
      <c r="R14" s="9">
        <f>IF(ISNUMBER($J14),($D14+$E14+$F14+$G14+$M14)/(1-$J14),"")</f>
        <v/>
      </c>
      <c r="S14" s="9">
        <f>IF(ISNUMBER($J14),($D14+$E14+$F14+$G14+$M14)/(1-$J14-0.25),"")</f>
        <v/>
      </c>
      <c r="T14" s="9">
        <f>IF(ISNUMBER($J14),$C14*(1-$J14)-$D14-$E14-$F14-$M14,"")</f>
        <v/>
      </c>
    </row>
    <row r="15">
      <c r="A15" s="5" t="n"/>
      <c r="B15" s="5" t="n"/>
      <c r="C15" s="6" t="n"/>
      <c r="D15" s="6" t="n"/>
      <c r="E15" s="6" t="n"/>
      <c r="F15" s="6" t="n"/>
      <c r="G15" s="6" t="n"/>
      <c r="H15" s="7" t="n"/>
      <c r="I15" s="5" t="n"/>
      <c r="J15" s="8">
        <f>IF($A15="","",IFERROR(INDEX('Fee 2026'!$D$2:$D$12,MATCH($B15,'Fee 2026'!$A$2:$A$12,0))+IF($I15="ya",INDEX('Fee 2026'!$F$2:$F$12,MATCH($B15,'Fee 2026'!$A$2:$A$12,0)),0),"pilih kategori"))</f>
        <v/>
      </c>
      <c r="K15" s="9">
        <f>IF(ISNUMBER($J15),INDEX('Fee 2026'!$E$2:$E$12,MATCH($B15,'Fee 2026'!$A$2:$A$12,0)),"")</f>
        <v/>
      </c>
      <c r="L15" s="9">
        <f>IF(ISNUMBER($J15),IF($K15&gt;0,MIN($C15*$J15,$K15),$C15*$J15),"")</f>
        <v/>
      </c>
      <c r="M15" s="9">
        <f>IF(ISNUMBER($J15),$H15*(2*$F15+$E15),"")</f>
        <v/>
      </c>
      <c r="N15" s="9">
        <f>IF(ISNUMBER($J15),$D15+$E15+$F15+$G15+$L15+$M15,"")</f>
        <v/>
      </c>
      <c r="O15" s="9">
        <f>IF(ISNUMBER($J15),$C15-$N15,"")</f>
        <v/>
      </c>
      <c r="P15" s="8">
        <f>IF(ISNUMBER($J15),IF($C15&gt;0,$O15/$C15,0),"")</f>
        <v/>
      </c>
      <c r="Q15" s="10">
        <f>IF(ISNUMBER($J15),IF($O15&lt;0,"RUGI",IF($P15&lt;0.05,"SANGAT TIPIS",IF($P15&lt;0.1,"TIPIS","SEHAT"))),"")</f>
        <v/>
      </c>
      <c r="R15" s="9">
        <f>IF(ISNUMBER($J15),($D15+$E15+$F15+$G15+$M15)/(1-$J15),"")</f>
        <v/>
      </c>
      <c r="S15" s="9">
        <f>IF(ISNUMBER($J15),($D15+$E15+$F15+$G15+$M15)/(1-$J15-0.25),"")</f>
        <v/>
      </c>
      <c r="T15" s="9">
        <f>IF(ISNUMBER($J15),$C15*(1-$J15)-$D15-$E15-$F15-$M15,"")</f>
        <v/>
      </c>
    </row>
    <row r="16">
      <c r="A16" s="5" t="n"/>
      <c r="B16" s="5" t="n"/>
      <c r="C16" s="6" t="n"/>
      <c r="D16" s="6" t="n"/>
      <c r="E16" s="6" t="n"/>
      <c r="F16" s="6" t="n"/>
      <c r="G16" s="6" t="n"/>
      <c r="H16" s="7" t="n"/>
      <c r="I16" s="5" t="n"/>
      <c r="J16" s="8">
        <f>IF($A16="","",IFERROR(INDEX('Fee 2026'!$D$2:$D$12,MATCH($B16,'Fee 2026'!$A$2:$A$12,0))+IF($I16="ya",INDEX('Fee 2026'!$F$2:$F$12,MATCH($B16,'Fee 2026'!$A$2:$A$12,0)),0),"pilih kategori"))</f>
        <v/>
      </c>
      <c r="K16" s="9">
        <f>IF(ISNUMBER($J16),INDEX('Fee 2026'!$E$2:$E$12,MATCH($B16,'Fee 2026'!$A$2:$A$12,0)),"")</f>
        <v/>
      </c>
      <c r="L16" s="9">
        <f>IF(ISNUMBER($J16),IF($K16&gt;0,MIN($C16*$J16,$K16),$C16*$J16),"")</f>
        <v/>
      </c>
      <c r="M16" s="9">
        <f>IF(ISNUMBER($J16),$H16*(2*$F16+$E16),"")</f>
        <v/>
      </c>
      <c r="N16" s="9">
        <f>IF(ISNUMBER($J16),$D16+$E16+$F16+$G16+$L16+$M16,"")</f>
        <v/>
      </c>
      <c r="O16" s="9">
        <f>IF(ISNUMBER($J16),$C16-$N16,"")</f>
        <v/>
      </c>
      <c r="P16" s="8">
        <f>IF(ISNUMBER($J16),IF($C16&gt;0,$O16/$C16,0),"")</f>
        <v/>
      </c>
      <c r="Q16" s="10">
        <f>IF(ISNUMBER($J16),IF($O16&lt;0,"RUGI",IF($P16&lt;0.05,"SANGAT TIPIS",IF($P16&lt;0.1,"TIPIS","SEHAT"))),"")</f>
        <v/>
      </c>
      <c r="R16" s="9">
        <f>IF(ISNUMBER($J16),($D16+$E16+$F16+$G16+$M16)/(1-$J16),"")</f>
        <v/>
      </c>
      <c r="S16" s="9">
        <f>IF(ISNUMBER($J16),($D16+$E16+$F16+$G16+$M16)/(1-$J16-0.25),"")</f>
        <v/>
      </c>
      <c r="T16" s="9">
        <f>IF(ISNUMBER($J16),$C16*(1-$J16)-$D16-$E16-$F16-$M16,"")</f>
        <v/>
      </c>
    </row>
    <row r="17">
      <c r="A17" s="5" t="n"/>
      <c r="B17" s="5" t="n"/>
      <c r="C17" s="6" t="n"/>
      <c r="D17" s="6" t="n"/>
      <c r="E17" s="6" t="n"/>
      <c r="F17" s="6" t="n"/>
      <c r="G17" s="6" t="n"/>
      <c r="H17" s="7" t="n"/>
      <c r="I17" s="5" t="n"/>
      <c r="J17" s="8">
        <f>IF($A17="","",IFERROR(INDEX('Fee 2026'!$D$2:$D$12,MATCH($B17,'Fee 2026'!$A$2:$A$12,0))+IF($I17="ya",INDEX('Fee 2026'!$F$2:$F$12,MATCH($B17,'Fee 2026'!$A$2:$A$12,0)),0),"pilih kategori"))</f>
        <v/>
      </c>
      <c r="K17" s="9">
        <f>IF(ISNUMBER($J17),INDEX('Fee 2026'!$E$2:$E$12,MATCH($B17,'Fee 2026'!$A$2:$A$12,0)),"")</f>
        <v/>
      </c>
      <c r="L17" s="9">
        <f>IF(ISNUMBER($J17),IF($K17&gt;0,MIN($C17*$J17,$K17),$C17*$J17),"")</f>
        <v/>
      </c>
      <c r="M17" s="9">
        <f>IF(ISNUMBER($J17),$H17*(2*$F17+$E17),"")</f>
        <v/>
      </c>
      <c r="N17" s="9">
        <f>IF(ISNUMBER($J17),$D17+$E17+$F17+$G17+$L17+$M17,"")</f>
        <v/>
      </c>
      <c r="O17" s="9">
        <f>IF(ISNUMBER($J17),$C17-$N17,"")</f>
        <v/>
      </c>
      <c r="P17" s="8">
        <f>IF(ISNUMBER($J17),IF($C17&gt;0,$O17/$C17,0),"")</f>
        <v/>
      </c>
      <c r="Q17" s="10">
        <f>IF(ISNUMBER($J17),IF($O17&lt;0,"RUGI",IF($P17&lt;0.05,"SANGAT TIPIS",IF($P17&lt;0.1,"TIPIS","SEHAT"))),"")</f>
        <v/>
      </c>
      <c r="R17" s="9">
        <f>IF(ISNUMBER($J17),($D17+$E17+$F17+$G17+$M17)/(1-$J17),"")</f>
        <v/>
      </c>
      <c r="S17" s="9">
        <f>IF(ISNUMBER($J17),($D17+$E17+$F17+$G17+$M17)/(1-$J17-0.25),"")</f>
        <v/>
      </c>
      <c r="T17" s="9">
        <f>IF(ISNUMBER($J17),$C17*(1-$J17)-$D17-$E17-$F17-$M17,"")</f>
        <v/>
      </c>
    </row>
    <row r="18">
      <c r="A18" s="5" t="n"/>
      <c r="B18" s="5" t="n"/>
      <c r="C18" s="6" t="n"/>
      <c r="D18" s="6" t="n"/>
      <c r="E18" s="6" t="n"/>
      <c r="F18" s="6" t="n"/>
      <c r="G18" s="6" t="n"/>
      <c r="H18" s="7" t="n"/>
      <c r="I18" s="5" t="n"/>
      <c r="J18" s="8">
        <f>IF($A18="","",IFERROR(INDEX('Fee 2026'!$D$2:$D$12,MATCH($B18,'Fee 2026'!$A$2:$A$12,0))+IF($I18="ya",INDEX('Fee 2026'!$F$2:$F$12,MATCH($B18,'Fee 2026'!$A$2:$A$12,0)),0),"pilih kategori"))</f>
        <v/>
      </c>
      <c r="K18" s="9">
        <f>IF(ISNUMBER($J18),INDEX('Fee 2026'!$E$2:$E$12,MATCH($B18,'Fee 2026'!$A$2:$A$12,0)),"")</f>
        <v/>
      </c>
      <c r="L18" s="9">
        <f>IF(ISNUMBER($J18),IF($K18&gt;0,MIN($C18*$J18,$K18),$C18*$J18),"")</f>
        <v/>
      </c>
      <c r="M18" s="9">
        <f>IF(ISNUMBER($J18),$H18*(2*$F18+$E18),"")</f>
        <v/>
      </c>
      <c r="N18" s="9">
        <f>IF(ISNUMBER($J18),$D18+$E18+$F18+$G18+$L18+$M18,"")</f>
        <v/>
      </c>
      <c r="O18" s="9">
        <f>IF(ISNUMBER($J18),$C18-$N18,"")</f>
        <v/>
      </c>
      <c r="P18" s="8">
        <f>IF(ISNUMBER($J18),IF($C18&gt;0,$O18/$C18,0),"")</f>
        <v/>
      </c>
      <c r="Q18" s="10">
        <f>IF(ISNUMBER($J18),IF($O18&lt;0,"RUGI",IF($P18&lt;0.05,"SANGAT TIPIS",IF($P18&lt;0.1,"TIPIS","SEHAT"))),"")</f>
        <v/>
      </c>
      <c r="R18" s="9">
        <f>IF(ISNUMBER($J18),($D18+$E18+$F18+$G18+$M18)/(1-$J18),"")</f>
        <v/>
      </c>
      <c r="S18" s="9">
        <f>IF(ISNUMBER($J18),($D18+$E18+$F18+$G18+$M18)/(1-$J18-0.25),"")</f>
        <v/>
      </c>
      <c r="T18" s="9">
        <f>IF(ISNUMBER($J18),$C18*(1-$J18)-$D18-$E18-$F18-$M18,"")</f>
        <v/>
      </c>
    </row>
    <row r="19">
      <c r="A19" s="5" t="n"/>
      <c r="B19" s="5" t="n"/>
      <c r="C19" s="6" t="n"/>
      <c r="D19" s="6" t="n"/>
      <c r="E19" s="6" t="n"/>
      <c r="F19" s="6" t="n"/>
      <c r="G19" s="6" t="n"/>
      <c r="H19" s="7" t="n"/>
      <c r="I19" s="5" t="n"/>
      <c r="J19" s="8">
        <f>IF($A19="","",IFERROR(INDEX('Fee 2026'!$D$2:$D$12,MATCH($B19,'Fee 2026'!$A$2:$A$12,0))+IF($I19="ya",INDEX('Fee 2026'!$F$2:$F$12,MATCH($B19,'Fee 2026'!$A$2:$A$12,0)),0),"pilih kategori"))</f>
        <v/>
      </c>
      <c r="K19" s="9">
        <f>IF(ISNUMBER($J19),INDEX('Fee 2026'!$E$2:$E$12,MATCH($B19,'Fee 2026'!$A$2:$A$12,0)),"")</f>
        <v/>
      </c>
      <c r="L19" s="9">
        <f>IF(ISNUMBER($J19),IF($K19&gt;0,MIN($C19*$J19,$K19),$C19*$J19),"")</f>
        <v/>
      </c>
      <c r="M19" s="9">
        <f>IF(ISNUMBER($J19),$H19*(2*$F19+$E19),"")</f>
        <v/>
      </c>
      <c r="N19" s="9">
        <f>IF(ISNUMBER($J19),$D19+$E19+$F19+$G19+$L19+$M19,"")</f>
        <v/>
      </c>
      <c r="O19" s="9">
        <f>IF(ISNUMBER($J19),$C19-$N19,"")</f>
        <v/>
      </c>
      <c r="P19" s="8">
        <f>IF(ISNUMBER($J19),IF($C19&gt;0,$O19/$C19,0),"")</f>
        <v/>
      </c>
      <c r="Q19" s="10">
        <f>IF(ISNUMBER($J19),IF($O19&lt;0,"RUGI",IF($P19&lt;0.05,"SANGAT TIPIS",IF($P19&lt;0.1,"TIPIS","SEHAT"))),"")</f>
        <v/>
      </c>
      <c r="R19" s="9">
        <f>IF(ISNUMBER($J19),($D19+$E19+$F19+$G19+$M19)/(1-$J19),"")</f>
        <v/>
      </c>
      <c r="S19" s="9">
        <f>IF(ISNUMBER($J19),($D19+$E19+$F19+$G19+$M19)/(1-$J19-0.25),"")</f>
        <v/>
      </c>
      <c r="T19" s="9">
        <f>IF(ISNUMBER($J19),$C19*(1-$J19)-$D19-$E19-$F19-$M19,"")</f>
        <v/>
      </c>
    </row>
    <row r="20">
      <c r="A20" s="5" t="n"/>
      <c r="B20" s="5" t="n"/>
      <c r="C20" s="6" t="n"/>
      <c r="D20" s="6" t="n"/>
      <c r="E20" s="6" t="n"/>
      <c r="F20" s="6" t="n"/>
      <c r="G20" s="6" t="n"/>
      <c r="H20" s="7" t="n"/>
      <c r="I20" s="5" t="n"/>
      <c r="J20" s="8">
        <f>IF($A20="","",IFERROR(INDEX('Fee 2026'!$D$2:$D$12,MATCH($B20,'Fee 2026'!$A$2:$A$12,0))+IF($I20="ya",INDEX('Fee 2026'!$F$2:$F$12,MATCH($B20,'Fee 2026'!$A$2:$A$12,0)),0),"pilih kategori"))</f>
        <v/>
      </c>
      <c r="K20" s="9">
        <f>IF(ISNUMBER($J20),INDEX('Fee 2026'!$E$2:$E$12,MATCH($B20,'Fee 2026'!$A$2:$A$12,0)),"")</f>
        <v/>
      </c>
      <c r="L20" s="9">
        <f>IF(ISNUMBER($J20),IF($K20&gt;0,MIN($C20*$J20,$K20),$C20*$J20),"")</f>
        <v/>
      </c>
      <c r="M20" s="9">
        <f>IF(ISNUMBER($J20),$H20*(2*$F20+$E20),"")</f>
        <v/>
      </c>
      <c r="N20" s="9">
        <f>IF(ISNUMBER($J20),$D20+$E20+$F20+$G20+$L20+$M20,"")</f>
        <v/>
      </c>
      <c r="O20" s="9">
        <f>IF(ISNUMBER($J20),$C20-$N20,"")</f>
        <v/>
      </c>
      <c r="P20" s="8">
        <f>IF(ISNUMBER($J20),IF($C20&gt;0,$O20/$C20,0),"")</f>
        <v/>
      </c>
      <c r="Q20" s="10">
        <f>IF(ISNUMBER($J20),IF($O20&lt;0,"RUGI",IF($P20&lt;0.05,"SANGAT TIPIS",IF($P20&lt;0.1,"TIPIS","SEHAT"))),"")</f>
        <v/>
      </c>
      <c r="R20" s="9">
        <f>IF(ISNUMBER($J20),($D20+$E20+$F20+$G20+$M20)/(1-$J20),"")</f>
        <v/>
      </c>
      <c r="S20" s="9">
        <f>IF(ISNUMBER($J20),($D20+$E20+$F20+$G20+$M20)/(1-$J20-0.25),"")</f>
        <v/>
      </c>
      <c r="T20" s="9">
        <f>IF(ISNUMBER($J20),$C20*(1-$J20)-$D20-$E20-$F20-$M20,"")</f>
        <v/>
      </c>
    </row>
    <row r="21">
      <c r="A21" s="5" t="n"/>
      <c r="B21" s="5" t="n"/>
      <c r="C21" s="6" t="n"/>
      <c r="D21" s="6" t="n"/>
      <c r="E21" s="6" t="n"/>
      <c r="F21" s="6" t="n"/>
      <c r="G21" s="6" t="n"/>
      <c r="H21" s="7" t="n"/>
      <c r="I21" s="5" t="n"/>
      <c r="J21" s="8">
        <f>IF($A21="","",IFERROR(INDEX('Fee 2026'!$D$2:$D$12,MATCH($B21,'Fee 2026'!$A$2:$A$12,0))+IF($I21="ya",INDEX('Fee 2026'!$F$2:$F$12,MATCH($B21,'Fee 2026'!$A$2:$A$12,0)),0),"pilih kategori"))</f>
        <v/>
      </c>
      <c r="K21" s="9">
        <f>IF(ISNUMBER($J21),INDEX('Fee 2026'!$E$2:$E$12,MATCH($B21,'Fee 2026'!$A$2:$A$12,0)),"")</f>
        <v/>
      </c>
      <c r="L21" s="9">
        <f>IF(ISNUMBER($J21),IF($K21&gt;0,MIN($C21*$J21,$K21),$C21*$J21),"")</f>
        <v/>
      </c>
      <c r="M21" s="9">
        <f>IF(ISNUMBER($J21),$H21*(2*$F21+$E21),"")</f>
        <v/>
      </c>
      <c r="N21" s="9">
        <f>IF(ISNUMBER($J21),$D21+$E21+$F21+$G21+$L21+$M21,"")</f>
        <v/>
      </c>
      <c r="O21" s="9">
        <f>IF(ISNUMBER($J21),$C21-$N21,"")</f>
        <v/>
      </c>
      <c r="P21" s="8">
        <f>IF(ISNUMBER($J21),IF($C21&gt;0,$O21/$C21,0),"")</f>
        <v/>
      </c>
      <c r="Q21" s="10">
        <f>IF(ISNUMBER($J21),IF($O21&lt;0,"RUGI",IF($P21&lt;0.05,"SANGAT TIPIS",IF($P21&lt;0.1,"TIPIS","SEHAT"))),"")</f>
        <v/>
      </c>
      <c r="R21" s="9">
        <f>IF(ISNUMBER($J21),($D21+$E21+$F21+$G21+$M21)/(1-$J21),"")</f>
        <v/>
      </c>
      <c r="S21" s="9">
        <f>IF(ISNUMBER($J21),($D21+$E21+$F21+$G21+$M21)/(1-$J21-0.25),"")</f>
        <v/>
      </c>
      <c r="T21" s="9">
        <f>IF(ISNUMBER($J21),$C21*(1-$J21)-$D21-$E21-$F21-$M21,"")</f>
        <v/>
      </c>
    </row>
    <row r="22">
      <c r="A22" s="5" t="n"/>
      <c r="B22" s="5" t="n"/>
      <c r="C22" s="6" t="n"/>
      <c r="D22" s="6" t="n"/>
      <c r="E22" s="6" t="n"/>
      <c r="F22" s="6" t="n"/>
      <c r="G22" s="6" t="n"/>
      <c r="H22" s="7" t="n"/>
      <c r="I22" s="5" t="n"/>
      <c r="J22" s="8">
        <f>IF($A22="","",IFERROR(INDEX('Fee 2026'!$D$2:$D$12,MATCH($B22,'Fee 2026'!$A$2:$A$12,0))+IF($I22="ya",INDEX('Fee 2026'!$F$2:$F$12,MATCH($B22,'Fee 2026'!$A$2:$A$12,0)),0),"pilih kategori"))</f>
        <v/>
      </c>
      <c r="K22" s="9">
        <f>IF(ISNUMBER($J22),INDEX('Fee 2026'!$E$2:$E$12,MATCH($B22,'Fee 2026'!$A$2:$A$12,0)),"")</f>
        <v/>
      </c>
      <c r="L22" s="9">
        <f>IF(ISNUMBER($J22),IF($K22&gt;0,MIN($C22*$J22,$K22),$C22*$J22),"")</f>
        <v/>
      </c>
      <c r="M22" s="9">
        <f>IF(ISNUMBER($J22),$H22*(2*$F22+$E22),"")</f>
        <v/>
      </c>
      <c r="N22" s="9">
        <f>IF(ISNUMBER($J22),$D22+$E22+$F22+$G22+$L22+$M22,"")</f>
        <v/>
      </c>
      <c r="O22" s="9">
        <f>IF(ISNUMBER($J22),$C22-$N22,"")</f>
        <v/>
      </c>
      <c r="P22" s="8">
        <f>IF(ISNUMBER($J22),IF($C22&gt;0,$O22/$C22,0),"")</f>
        <v/>
      </c>
      <c r="Q22" s="10">
        <f>IF(ISNUMBER($J22),IF($O22&lt;0,"RUGI",IF($P22&lt;0.05,"SANGAT TIPIS",IF($P22&lt;0.1,"TIPIS","SEHAT"))),"")</f>
        <v/>
      </c>
      <c r="R22" s="9">
        <f>IF(ISNUMBER($J22),($D22+$E22+$F22+$G22+$M22)/(1-$J22),"")</f>
        <v/>
      </c>
      <c r="S22" s="9">
        <f>IF(ISNUMBER($J22),($D22+$E22+$F22+$G22+$M22)/(1-$J22-0.25),"")</f>
        <v/>
      </c>
      <c r="T22" s="9">
        <f>IF(ISNUMBER($J22),$C22*(1-$J22)-$D22-$E22-$F22-$M22,"")</f>
        <v/>
      </c>
    </row>
    <row r="23">
      <c r="A23" s="5" t="n"/>
      <c r="B23" s="5" t="n"/>
      <c r="C23" s="6" t="n"/>
      <c r="D23" s="6" t="n"/>
      <c r="E23" s="6" t="n"/>
      <c r="F23" s="6" t="n"/>
      <c r="G23" s="6" t="n"/>
      <c r="H23" s="7" t="n"/>
      <c r="I23" s="5" t="n"/>
      <c r="J23" s="8">
        <f>IF($A23="","",IFERROR(INDEX('Fee 2026'!$D$2:$D$12,MATCH($B23,'Fee 2026'!$A$2:$A$12,0))+IF($I23="ya",INDEX('Fee 2026'!$F$2:$F$12,MATCH($B23,'Fee 2026'!$A$2:$A$12,0)),0),"pilih kategori"))</f>
        <v/>
      </c>
      <c r="K23" s="9">
        <f>IF(ISNUMBER($J23),INDEX('Fee 2026'!$E$2:$E$12,MATCH($B23,'Fee 2026'!$A$2:$A$12,0)),"")</f>
        <v/>
      </c>
      <c r="L23" s="9">
        <f>IF(ISNUMBER($J23),IF($K23&gt;0,MIN($C23*$J23,$K23),$C23*$J23),"")</f>
        <v/>
      </c>
      <c r="M23" s="9">
        <f>IF(ISNUMBER($J23),$H23*(2*$F23+$E23),"")</f>
        <v/>
      </c>
      <c r="N23" s="9">
        <f>IF(ISNUMBER($J23),$D23+$E23+$F23+$G23+$L23+$M23,"")</f>
        <v/>
      </c>
      <c r="O23" s="9">
        <f>IF(ISNUMBER($J23),$C23-$N23,"")</f>
        <v/>
      </c>
      <c r="P23" s="8">
        <f>IF(ISNUMBER($J23),IF($C23&gt;0,$O23/$C23,0),"")</f>
        <v/>
      </c>
      <c r="Q23" s="10">
        <f>IF(ISNUMBER($J23),IF($O23&lt;0,"RUGI",IF($P23&lt;0.05,"SANGAT TIPIS",IF($P23&lt;0.1,"TIPIS","SEHAT"))),"")</f>
        <v/>
      </c>
      <c r="R23" s="9">
        <f>IF(ISNUMBER($J23),($D23+$E23+$F23+$G23+$M23)/(1-$J23),"")</f>
        <v/>
      </c>
      <c r="S23" s="9">
        <f>IF(ISNUMBER($J23),($D23+$E23+$F23+$G23+$M23)/(1-$J23-0.25),"")</f>
        <v/>
      </c>
      <c r="T23" s="9">
        <f>IF(ISNUMBER($J23),$C23*(1-$J23)-$D23-$E23-$F23-$M23,"")</f>
        <v/>
      </c>
    </row>
    <row r="24">
      <c r="A24" s="5" t="n"/>
      <c r="B24" s="5" t="n"/>
      <c r="C24" s="6" t="n"/>
      <c r="D24" s="6" t="n"/>
      <c r="E24" s="6" t="n"/>
      <c r="F24" s="6" t="n"/>
      <c r="G24" s="6" t="n"/>
      <c r="H24" s="7" t="n"/>
      <c r="I24" s="5" t="n"/>
      <c r="J24" s="8">
        <f>IF($A24="","",IFERROR(INDEX('Fee 2026'!$D$2:$D$12,MATCH($B24,'Fee 2026'!$A$2:$A$12,0))+IF($I24="ya",INDEX('Fee 2026'!$F$2:$F$12,MATCH($B24,'Fee 2026'!$A$2:$A$12,0)),0),"pilih kategori"))</f>
        <v/>
      </c>
      <c r="K24" s="9">
        <f>IF(ISNUMBER($J24),INDEX('Fee 2026'!$E$2:$E$12,MATCH($B24,'Fee 2026'!$A$2:$A$12,0)),"")</f>
        <v/>
      </c>
      <c r="L24" s="9">
        <f>IF(ISNUMBER($J24),IF($K24&gt;0,MIN($C24*$J24,$K24),$C24*$J24),"")</f>
        <v/>
      </c>
      <c r="M24" s="9">
        <f>IF(ISNUMBER($J24),$H24*(2*$F24+$E24),"")</f>
        <v/>
      </c>
      <c r="N24" s="9">
        <f>IF(ISNUMBER($J24),$D24+$E24+$F24+$G24+$L24+$M24,"")</f>
        <v/>
      </c>
      <c r="O24" s="9">
        <f>IF(ISNUMBER($J24),$C24-$N24,"")</f>
        <v/>
      </c>
      <c r="P24" s="8">
        <f>IF(ISNUMBER($J24),IF($C24&gt;0,$O24/$C24,0),"")</f>
        <v/>
      </c>
      <c r="Q24" s="10">
        <f>IF(ISNUMBER($J24),IF($O24&lt;0,"RUGI",IF($P24&lt;0.05,"SANGAT TIPIS",IF($P24&lt;0.1,"TIPIS","SEHAT"))),"")</f>
        <v/>
      </c>
      <c r="R24" s="9">
        <f>IF(ISNUMBER($J24),($D24+$E24+$F24+$G24+$M24)/(1-$J24),"")</f>
        <v/>
      </c>
      <c r="S24" s="9">
        <f>IF(ISNUMBER($J24),($D24+$E24+$F24+$G24+$M24)/(1-$J24-0.25),"")</f>
        <v/>
      </c>
      <c r="T24" s="9">
        <f>IF(ISNUMBER($J24),$C24*(1-$J24)-$D24-$E24-$F24-$M24,"")</f>
        <v/>
      </c>
    </row>
    <row r="25">
      <c r="A25" s="5" t="n"/>
      <c r="B25" s="5" t="n"/>
      <c r="C25" s="6" t="n"/>
      <c r="D25" s="6" t="n"/>
      <c r="E25" s="6" t="n"/>
      <c r="F25" s="6" t="n"/>
      <c r="G25" s="6" t="n"/>
      <c r="H25" s="7" t="n"/>
      <c r="I25" s="5" t="n"/>
      <c r="J25" s="8">
        <f>IF($A25="","",IFERROR(INDEX('Fee 2026'!$D$2:$D$12,MATCH($B25,'Fee 2026'!$A$2:$A$12,0))+IF($I25="ya",INDEX('Fee 2026'!$F$2:$F$12,MATCH($B25,'Fee 2026'!$A$2:$A$12,0)),0),"pilih kategori"))</f>
        <v/>
      </c>
      <c r="K25" s="9">
        <f>IF(ISNUMBER($J25),INDEX('Fee 2026'!$E$2:$E$12,MATCH($B25,'Fee 2026'!$A$2:$A$12,0)),"")</f>
        <v/>
      </c>
      <c r="L25" s="9">
        <f>IF(ISNUMBER($J25),IF($K25&gt;0,MIN($C25*$J25,$K25),$C25*$J25),"")</f>
        <v/>
      </c>
      <c r="M25" s="9">
        <f>IF(ISNUMBER($J25),$H25*(2*$F25+$E25),"")</f>
        <v/>
      </c>
      <c r="N25" s="9">
        <f>IF(ISNUMBER($J25),$D25+$E25+$F25+$G25+$L25+$M25,"")</f>
        <v/>
      </c>
      <c r="O25" s="9">
        <f>IF(ISNUMBER($J25),$C25-$N25,"")</f>
        <v/>
      </c>
      <c r="P25" s="8">
        <f>IF(ISNUMBER($J25),IF($C25&gt;0,$O25/$C25,0),"")</f>
        <v/>
      </c>
      <c r="Q25" s="10">
        <f>IF(ISNUMBER($J25),IF($O25&lt;0,"RUGI",IF($P25&lt;0.05,"SANGAT TIPIS",IF($P25&lt;0.1,"TIPIS","SEHAT"))),"")</f>
        <v/>
      </c>
      <c r="R25" s="9">
        <f>IF(ISNUMBER($J25),($D25+$E25+$F25+$G25+$M25)/(1-$J25),"")</f>
        <v/>
      </c>
      <c r="S25" s="9">
        <f>IF(ISNUMBER($J25),($D25+$E25+$F25+$G25+$M25)/(1-$J25-0.25),"")</f>
        <v/>
      </c>
      <c r="T25" s="9">
        <f>IF(ISNUMBER($J25),$C25*(1-$J25)-$D25-$E25-$F25-$M25,"")</f>
        <v/>
      </c>
    </row>
    <row r="26">
      <c r="A26" s="5" t="n"/>
      <c r="B26" s="5" t="n"/>
      <c r="C26" s="6" t="n"/>
      <c r="D26" s="6" t="n"/>
      <c r="E26" s="6" t="n"/>
      <c r="F26" s="6" t="n"/>
      <c r="G26" s="6" t="n"/>
      <c r="H26" s="7" t="n"/>
      <c r="I26" s="5" t="n"/>
      <c r="J26" s="8">
        <f>IF($A26="","",IFERROR(INDEX('Fee 2026'!$D$2:$D$12,MATCH($B26,'Fee 2026'!$A$2:$A$12,0))+IF($I26="ya",INDEX('Fee 2026'!$F$2:$F$12,MATCH($B26,'Fee 2026'!$A$2:$A$12,0)),0),"pilih kategori"))</f>
        <v/>
      </c>
      <c r="K26" s="9">
        <f>IF(ISNUMBER($J26),INDEX('Fee 2026'!$E$2:$E$12,MATCH($B26,'Fee 2026'!$A$2:$A$12,0)),"")</f>
        <v/>
      </c>
      <c r="L26" s="9">
        <f>IF(ISNUMBER($J26),IF($K26&gt;0,MIN($C26*$J26,$K26),$C26*$J26),"")</f>
        <v/>
      </c>
      <c r="M26" s="9">
        <f>IF(ISNUMBER($J26),$H26*(2*$F26+$E26),"")</f>
        <v/>
      </c>
      <c r="N26" s="9">
        <f>IF(ISNUMBER($J26),$D26+$E26+$F26+$G26+$L26+$M26,"")</f>
        <v/>
      </c>
      <c r="O26" s="9">
        <f>IF(ISNUMBER($J26),$C26-$N26,"")</f>
        <v/>
      </c>
      <c r="P26" s="8">
        <f>IF(ISNUMBER($J26),IF($C26&gt;0,$O26/$C26,0),"")</f>
        <v/>
      </c>
      <c r="Q26" s="10">
        <f>IF(ISNUMBER($J26),IF($O26&lt;0,"RUGI",IF($P26&lt;0.05,"SANGAT TIPIS",IF($P26&lt;0.1,"TIPIS","SEHAT"))),"")</f>
        <v/>
      </c>
      <c r="R26" s="9">
        <f>IF(ISNUMBER($J26),($D26+$E26+$F26+$G26+$M26)/(1-$J26),"")</f>
        <v/>
      </c>
      <c r="S26" s="9">
        <f>IF(ISNUMBER($J26),($D26+$E26+$F26+$G26+$M26)/(1-$J26-0.25),"")</f>
        <v/>
      </c>
      <c r="T26" s="9">
        <f>IF(ISNUMBER($J26),$C26*(1-$J26)-$D26-$E26-$F26-$M26,"")</f>
        <v/>
      </c>
    </row>
    <row r="27">
      <c r="A27" s="5" t="n"/>
      <c r="B27" s="5" t="n"/>
      <c r="C27" s="6" t="n"/>
      <c r="D27" s="6" t="n"/>
      <c r="E27" s="6" t="n"/>
      <c r="F27" s="6" t="n"/>
      <c r="G27" s="6" t="n"/>
      <c r="H27" s="7" t="n"/>
      <c r="I27" s="5" t="n"/>
      <c r="J27" s="8">
        <f>IF($A27="","",IFERROR(INDEX('Fee 2026'!$D$2:$D$12,MATCH($B27,'Fee 2026'!$A$2:$A$12,0))+IF($I27="ya",INDEX('Fee 2026'!$F$2:$F$12,MATCH($B27,'Fee 2026'!$A$2:$A$12,0)),0),"pilih kategori"))</f>
        <v/>
      </c>
      <c r="K27" s="9">
        <f>IF(ISNUMBER($J27),INDEX('Fee 2026'!$E$2:$E$12,MATCH($B27,'Fee 2026'!$A$2:$A$12,0)),"")</f>
        <v/>
      </c>
      <c r="L27" s="9">
        <f>IF(ISNUMBER($J27),IF($K27&gt;0,MIN($C27*$J27,$K27),$C27*$J27),"")</f>
        <v/>
      </c>
      <c r="M27" s="9">
        <f>IF(ISNUMBER($J27),$H27*(2*$F27+$E27),"")</f>
        <v/>
      </c>
      <c r="N27" s="9">
        <f>IF(ISNUMBER($J27),$D27+$E27+$F27+$G27+$L27+$M27,"")</f>
        <v/>
      </c>
      <c r="O27" s="9">
        <f>IF(ISNUMBER($J27),$C27-$N27,"")</f>
        <v/>
      </c>
      <c r="P27" s="8">
        <f>IF(ISNUMBER($J27),IF($C27&gt;0,$O27/$C27,0),"")</f>
        <v/>
      </c>
      <c r="Q27" s="10">
        <f>IF(ISNUMBER($J27),IF($O27&lt;0,"RUGI",IF($P27&lt;0.05,"SANGAT TIPIS",IF($P27&lt;0.1,"TIPIS","SEHAT"))),"")</f>
        <v/>
      </c>
      <c r="R27" s="9">
        <f>IF(ISNUMBER($J27),($D27+$E27+$F27+$G27+$M27)/(1-$J27),"")</f>
        <v/>
      </c>
      <c r="S27" s="9">
        <f>IF(ISNUMBER($J27),($D27+$E27+$F27+$G27+$M27)/(1-$J27-0.25),"")</f>
        <v/>
      </c>
      <c r="T27" s="9">
        <f>IF(ISNUMBER($J27),$C27*(1-$J27)-$D27-$E27-$F27-$M27,"")</f>
        <v/>
      </c>
    </row>
    <row r="28">
      <c r="A28" s="5" t="n"/>
      <c r="B28" s="5" t="n"/>
      <c r="C28" s="6" t="n"/>
      <c r="D28" s="6" t="n"/>
      <c r="E28" s="6" t="n"/>
      <c r="F28" s="6" t="n"/>
      <c r="G28" s="6" t="n"/>
      <c r="H28" s="7" t="n"/>
      <c r="I28" s="5" t="n"/>
      <c r="J28" s="8">
        <f>IF($A28="","",IFERROR(INDEX('Fee 2026'!$D$2:$D$12,MATCH($B28,'Fee 2026'!$A$2:$A$12,0))+IF($I28="ya",INDEX('Fee 2026'!$F$2:$F$12,MATCH($B28,'Fee 2026'!$A$2:$A$12,0)),0),"pilih kategori"))</f>
        <v/>
      </c>
      <c r="K28" s="9">
        <f>IF(ISNUMBER($J28),INDEX('Fee 2026'!$E$2:$E$12,MATCH($B28,'Fee 2026'!$A$2:$A$12,0)),"")</f>
        <v/>
      </c>
      <c r="L28" s="9">
        <f>IF(ISNUMBER($J28),IF($K28&gt;0,MIN($C28*$J28,$K28),$C28*$J28),"")</f>
        <v/>
      </c>
      <c r="M28" s="9">
        <f>IF(ISNUMBER($J28),$H28*(2*$F28+$E28),"")</f>
        <v/>
      </c>
      <c r="N28" s="9">
        <f>IF(ISNUMBER($J28),$D28+$E28+$F28+$G28+$L28+$M28,"")</f>
        <v/>
      </c>
      <c r="O28" s="9">
        <f>IF(ISNUMBER($J28),$C28-$N28,"")</f>
        <v/>
      </c>
      <c r="P28" s="8">
        <f>IF(ISNUMBER($J28),IF($C28&gt;0,$O28/$C28,0),"")</f>
        <v/>
      </c>
      <c r="Q28" s="10">
        <f>IF(ISNUMBER($J28),IF($O28&lt;0,"RUGI",IF($P28&lt;0.05,"SANGAT TIPIS",IF($P28&lt;0.1,"TIPIS","SEHAT"))),"")</f>
        <v/>
      </c>
      <c r="R28" s="9">
        <f>IF(ISNUMBER($J28),($D28+$E28+$F28+$G28+$M28)/(1-$J28),"")</f>
        <v/>
      </c>
      <c r="S28" s="9">
        <f>IF(ISNUMBER($J28),($D28+$E28+$F28+$G28+$M28)/(1-$J28-0.25),"")</f>
        <v/>
      </c>
      <c r="T28" s="9">
        <f>IF(ISNUMBER($J28),$C28*(1-$J28)-$D28-$E28-$F28-$M28,"")</f>
        <v/>
      </c>
    </row>
    <row r="29">
      <c r="A29" s="5" t="n"/>
      <c r="B29" s="5" t="n"/>
      <c r="C29" s="6" t="n"/>
      <c r="D29" s="6" t="n"/>
      <c r="E29" s="6" t="n"/>
      <c r="F29" s="6" t="n"/>
      <c r="G29" s="6" t="n"/>
      <c r="H29" s="7" t="n"/>
      <c r="I29" s="5" t="n"/>
      <c r="J29" s="8">
        <f>IF($A29="","",IFERROR(INDEX('Fee 2026'!$D$2:$D$12,MATCH($B29,'Fee 2026'!$A$2:$A$12,0))+IF($I29="ya",INDEX('Fee 2026'!$F$2:$F$12,MATCH($B29,'Fee 2026'!$A$2:$A$12,0)),0),"pilih kategori"))</f>
        <v/>
      </c>
      <c r="K29" s="9">
        <f>IF(ISNUMBER($J29),INDEX('Fee 2026'!$E$2:$E$12,MATCH($B29,'Fee 2026'!$A$2:$A$12,0)),"")</f>
        <v/>
      </c>
      <c r="L29" s="9">
        <f>IF(ISNUMBER($J29),IF($K29&gt;0,MIN($C29*$J29,$K29),$C29*$J29),"")</f>
        <v/>
      </c>
      <c r="M29" s="9">
        <f>IF(ISNUMBER($J29),$H29*(2*$F29+$E29),"")</f>
        <v/>
      </c>
      <c r="N29" s="9">
        <f>IF(ISNUMBER($J29),$D29+$E29+$F29+$G29+$L29+$M29,"")</f>
        <v/>
      </c>
      <c r="O29" s="9">
        <f>IF(ISNUMBER($J29),$C29-$N29,"")</f>
        <v/>
      </c>
      <c r="P29" s="8">
        <f>IF(ISNUMBER($J29),IF($C29&gt;0,$O29/$C29,0),"")</f>
        <v/>
      </c>
      <c r="Q29" s="10">
        <f>IF(ISNUMBER($J29),IF($O29&lt;0,"RUGI",IF($P29&lt;0.05,"SANGAT TIPIS",IF($P29&lt;0.1,"TIPIS","SEHAT"))),"")</f>
        <v/>
      </c>
      <c r="R29" s="9">
        <f>IF(ISNUMBER($J29),($D29+$E29+$F29+$G29+$M29)/(1-$J29),"")</f>
        <v/>
      </c>
      <c r="S29" s="9">
        <f>IF(ISNUMBER($J29),($D29+$E29+$F29+$G29+$M29)/(1-$J29-0.25),"")</f>
        <v/>
      </c>
      <c r="T29" s="9">
        <f>IF(ISNUMBER($J29),$C29*(1-$J29)-$D29-$E29-$F29-$M29,"")</f>
        <v/>
      </c>
    </row>
    <row r="30">
      <c r="A30" s="5" t="n"/>
      <c r="B30" s="5" t="n"/>
      <c r="C30" s="6" t="n"/>
      <c r="D30" s="6" t="n"/>
      <c r="E30" s="6" t="n"/>
      <c r="F30" s="6" t="n"/>
      <c r="G30" s="6" t="n"/>
      <c r="H30" s="7" t="n"/>
      <c r="I30" s="5" t="n"/>
      <c r="J30" s="8">
        <f>IF($A30="","",IFERROR(INDEX('Fee 2026'!$D$2:$D$12,MATCH($B30,'Fee 2026'!$A$2:$A$12,0))+IF($I30="ya",INDEX('Fee 2026'!$F$2:$F$12,MATCH($B30,'Fee 2026'!$A$2:$A$12,0)),0),"pilih kategori"))</f>
        <v/>
      </c>
      <c r="K30" s="9">
        <f>IF(ISNUMBER($J30),INDEX('Fee 2026'!$E$2:$E$12,MATCH($B30,'Fee 2026'!$A$2:$A$12,0)),"")</f>
        <v/>
      </c>
      <c r="L30" s="9">
        <f>IF(ISNUMBER($J30),IF($K30&gt;0,MIN($C30*$J30,$K30),$C30*$J30),"")</f>
        <v/>
      </c>
      <c r="M30" s="9">
        <f>IF(ISNUMBER($J30),$H30*(2*$F30+$E30),"")</f>
        <v/>
      </c>
      <c r="N30" s="9">
        <f>IF(ISNUMBER($J30),$D30+$E30+$F30+$G30+$L30+$M30,"")</f>
        <v/>
      </c>
      <c r="O30" s="9">
        <f>IF(ISNUMBER($J30),$C30-$N30,"")</f>
        <v/>
      </c>
      <c r="P30" s="8">
        <f>IF(ISNUMBER($J30),IF($C30&gt;0,$O30/$C30,0),"")</f>
        <v/>
      </c>
      <c r="Q30" s="10">
        <f>IF(ISNUMBER($J30),IF($O30&lt;0,"RUGI",IF($P30&lt;0.05,"SANGAT TIPIS",IF($P30&lt;0.1,"TIPIS","SEHAT"))),"")</f>
        <v/>
      </c>
      <c r="R30" s="9">
        <f>IF(ISNUMBER($J30),($D30+$E30+$F30+$G30+$M30)/(1-$J30),"")</f>
        <v/>
      </c>
      <c r="S30" s="9">
        <f>IF(ISNUMBER($J30),($D30+$E30+$F30+$G30+$M30)/(1-$J30-0.25),"")</f>
        <v/>
      </c>
      <c r="T30" s="9">
        <f>IF(ISNUMBER($J30),$C30*(1-$J30)-$D30-$E30-$F30-$M30,"")</f>
        <v/>
      </c>
    </row>
    <row r="31">
      <c r="A31" s="5" t="n"/>
      <c r="B31" s="5" t="n"/>
      <c r="C31" s="6" t="n"/>
      <c r="D31" s="6" t="n"/>
      <c r="E31" s="6" t="n"/>
      <c r="F31" s="6" t="n"/>
      <c r="G31" s="6" t="n"/>
      <c r="H31" s="7" t="n"/>
      <c r="I31" s="5" t="n"/>
      <c r="J31" s="8">
        <f>IF($A31="","",IFERROR(INDEX('Fee 2026'!$D$2:$D$12,MATCH($B31,'Fee 2026'!$A$2:$A$12,0))+IF($I31="ya",INDEX('Fee 2026'!$F$2:$F$12,MATCH($B31,'Fee 2026'!$A$2:$A$12,0)),0),"pilih kategori"))</f>
        <v/>
      </c>
      <c r="K31" s="9">
        <f>IF(ISNUMBER($J31),INDEX('Fee 2026'!$E$2:$E$12,MATCH($B31,'Fee 2026'!$A$2:$A$12,0)),"")</f>
        <v/>
      </c>
      <c r="L31" s="9">
        <f>IF(ISNUMBER($J31),IF($K31&gt;0,MIN($C31*$J31,$K31),$C31*$J31),"")</f>
        <v/>
      </c>
      <c r="M31" s="9">
        <f>IF(ISNUMBER($J31),$H31*(2*$F31+$E31),"")</f>
        <v/>
      </c>
      <c r="N31" s="9">
        <f>IF(ISNUMBER($J31),$D31+$E31+$F31+$G31+$L31+$M31,"")</f>
        <v/>
      </c>
      <c r="O31" s="9">
        <f>IF(ISNUMBER($J31),$C31-$N31,"")</f>
        <v/>
      </c>
      <c r="P31" s="8">
        <f>IF(ISNUMBER($J31),IF($C31&gt;0,$O31/$C31,0),"")</f>
        <v/>
      </c>
      <c r="Q31" s="10">
        <f>IF(ISNUMBER($J31),IF($O31&lt;0,"RUGI",IF($P31&lt;0.05,"SANGAT TIPIS",IF($P31&lt;0.1,"TIPIS","SEHAT"))),"")</f>
        <v/>
      </c>
      <c r="R31" s="9">
        <f>IF(ISNUMBER($J31),($D31+$E31+$F31+$G31+$M31)/(1-$J31),"")</f>
        <v/>
      </c>
      <c r="S31" s="9">
        <f>IF(ISNUMBER($J31),($D31+$E31+$F31+$G31+$M31)/(1-$J31-0.25),"")</f>
        <v/>
      </c>
      <c r="T31" s="9">
        <f>IF(ISNUMBER($J31),$C31*(1-$J31)-$D31-$E31-$F31-$M31,"")</f>
        <v/>
      </c>
    </row>
    <row r="32">
      <c r="A32" s="5" t="n"/>
      <c r="B32" s="5" t="n"/>
      <c r="C32" s="6" t="n"/>
      <c r="D32" s="6" t="n"/>
      <c r="E32" s="6" t="n"/>
      <c r="F32" s="6" t="n"/>
      <c r="G32" s="6" t="n"/>
      <c r="H32" s="7" t="n"/>
      <c r="I32" s="5" t="n"/>
      <c r="J32" s="8">
        <f>IF($A32="","",IFERROR(INDEX('Fee 2026'!$D$2:$D$12,MATCH($B32,'Fee 2026'!$A$2:$A$12,0))+IF($I32="ya",INDEX('Fee 2026'!$F$2:$F$12,MATCH($B32,'Fee 2026'!$A$2:$A$12,0)),0),"pilih kategori"))</f>
        <v/>
      </c>
      <c r="K32" s="9">
        <f>IF(ISNUMBER($J32),INDEX('Fee 2026'!$E$2:$E$12,MATCH($B32,'Fee 2026'!$A$2:$A$12,0)),"")</f>
        <v/>
      </c>
      <c r="L32" s="9">
        <f>IF(ISNUMBER($J32),IF($K32&gt;0,MIN($C32*$J32,$K32),$C32*$J32),"")</f>
        <v/>
      </c>
      <c r="M32" s="9">
        <f>IF(ISNUMBER($J32),$H32*(2*$F32+$E32),"")</f>
        <v/>
      </c>
      <c r="N32" s="9">
        <f>IF(ISNUMBER($J32),$D32+$E32+$F32+$G32+$L32+$M32,"")</f>
        <v/>
      </c>
      <c r="O32" s="9">
        <f>IF(ISNUMBER($J32),$C32-$N32,"")</f>
        <v/>
      </c>
      <c r="P32" s="8">
        <f>IF(ISNUMBER($J32),IF($C32&gt;0,$O32/$C32,0),"")</f>
        <v/>
      </c>
      <c r="Q32" s="10">
        <f>IF(ISNUMBER($J32),IF($O32&lt;0,"RUGI",IF($P32&lt;0.05,"SANGAT TIPIS",IF($P32&lt;0.1,"TIPIS","SEHAT"))),"")</f>
        <v/>
      </c>
      <c r="R32" s="9">
        <f>IF(ISNUMBER($J32),($D32+$E32+$F32+$G32+$M32)/(1-$J32),"")</f>
        <v/>
      </c>
      <c r="S32" s="9">
        <f>IF(ISNUMBER($J32),($D32+$E32+$F32+$G32+$M32)/(1-$J32-0.25),"")</f>
        <v/>
      </c>
      <c r="T32" s="9">
        <f>IF(ISNUMBER($J32),$C32*(1-$J32)-$D32-$E32-$F32-$M32,"")</f>
        <v/>
      </c>
    </row>
    <row r="33">
      <c r="A33" s="5" t="n"/>
      <c r="B33" s="5" t="n"/>
      <c r="C33" s="6" t="n"/>
      <c r="D33" s="6" t="n"/>
      <c r="E33" s="6" t="n"/>
      <c r="F33" s="6" t="n"/>
      <c r="G33" s="6" t="n"/>
      <c r="H33" s="7" t="n"/>
      <c r="I33" s="5" t="n"/>
      <c r="J33" s="8">
        <f>IF($A33="","",IFERROR(INDEX('Fee 2026'!$D$2:$D$12,MATCH($B33,'Fee 2026'!$A$2:$A$12,0))+IF($I33="ya",INDEX('Fee 2026'!$F$2:$F$12,MATCH($B33,'Fee 2026'!$A$2:$A$12,0)),0),"pilih kategori"))</f>
        <v/>
      </c>
      <c r="K33" s="9">
        <f>IF(ISNUMBER($J33),INDEX('Fee 2026'!$E$2:$E$12,MATCH($B33,'Fee 2026'!$A$2:$A$12,0)),"")</f>
        <v/>
      </c>
      <c r="L33" s="9">
        <f>IF(ISNUMBER($J33),IF($K33&gt;0,MIN($C33*$J33,$K33),$C33*$J33),"")</f>
        <v/>
      </c>
      <c r="M33" s="9">
        <f>IF(ISNUMBER($J33),$H33*(2*$F33+$E33),"")</f>
        <v/>
      </c>
      <c r="N33" s="9">
        <f>IF(ISNUMBER($J33),$D33+$E33+$F33+$G33+$L33+$M33,"")</f>
        <v/>
      </c>
      <c r="O33" s="9">
        <f>IF(ISNUMBER($J33),$C33-$N33,"")</f>
        <v/>
      </c>
      <c r="P33" s="8">
        <f>IF(ISNUMBER($J33),IF($C33&gt;0,$O33/$C33,0),"")</f>
        <v/>
      </c>
      <c r="Q33" s="10">
        <f>IF(ISNUMBER($J33),IF($O33&lt;0,"RUGI",IF($P33&lt;0.05,"SANGAT TIPIS",IF($P33&lt;0.1,"TIPIS","SEHAT"))),"")</f>
        <v/>
      </c>
      <c r="R33" s="9">
        <f>IF(ISNUMBER($J33),($D33+$E33+$F33+$G33+$M33)/(1-$J33),"")</f>
        <v/>
      </c>
      <c r="S33" s="9">
        <f>IF(ISNUMBER($J33),($D33+$E33+$F33+$G33+$M33)/(1-$J33-0.25),"")</f>
        <v/>
      </c>
      <c r="T33" s="9">
        <f>IF(ISNUMBER($J33),$C33*(1-$J33)-$D33-$E33-$F33-$M33,"")</f>
        <v/>
      </c>
    </row>
    <row r="34">
      <c r="A34" s="5" t="n"/>
      <c r="B34" s="5" t="n"/>
      <c r="C34" s="6" t="n"/>
      <c r="D34" s="6" t="n"/>
      <c r="E34" s="6" t="n"/>
      <c r="F34" s="6" t="n"/>
      <c r="G34" s="6" t="n"/>
      <c r="H34" s="7" t="n"/>
      <c r="I34" s="5" t="n"/>
      <c r="J34" s="8">
        <f>IF($A34="","",IFERROR(INDEX('Fee 2026'!$D$2:$D$12,MATCH($B34,'Fee 2026'!$A$2:$A$12,0))+IF($I34="ya",INDEX('Fee 2026'!$F$2:$F$12,MATCH($B34,'Fee 2026'!$A$2:$A$12,0)),0),"pilih kategori"))</f>
        <v/>
      </c>
      <c r="K34" s="9">
        <f>IF(ISNUMBER($J34),INDEX('Fee 2026'!$E$2:$E$12,MATCH($B34,'Fee 2026'!$A$2:$A$12,0)),"")</f>
        <v/>
      </c>
      <c r="L34" s="9">
        <f>IF(ISNUMBER($J34),IF($K34&gt;0,MIN($C34*$J34,$K34),$C34*$J34),"")</f>
        <v/>
      </c>
      <c r="M34" s="9">
        <f>IF(ISNUMBER($J34),$H34*(2*$F34+$E34),"")</f>
        <v/>
      </c>
      <c r="N34" s="9">
        <f>IF(ISNUMBER($J34),$D34+$E34+$F34+$G34+$L34+$M34,"")</f>
        <v/>
      </c>
      <c r="O34" s="9">
        <f>IF(ISNUMBER($J34),$C34-$N34,"")</f>
        <v/>
      </c>
      <c r="P34" s="8">
        <f>IF(ISNUMBER($J34),IF($C34&gt;0,$O34/$C34,0),"")</f>
        <v/>
      </c>
      <c r="Q34" s="10">
        <f>IF(ISNUMBER($J34),IF($O34&lt;0,"RUGI",IF($P34&lt;0.05,"SANGAT TIPIS",IF($P34&lt;0.1,"TIPIS","SEHAT"))),"")</f>
        <v/>
      </c>
      <c r="R34" s="9">
        <f>IF(ISNUMBER($J34),($D34+$E34+$F34+$G34+$M34)/(1-$J34),"")</f>
        <v/>
      </c>
      <c r="S34" s="9">
        <f>IF(ISNUMBER($J34),($D34+$E34+$F34+$G34+$M34)/(1-$J34-0.25),"")</f>
        <v/>
      </c>
      <c r="T34" s="9">
        <f>IF(ISNUMBER($J34),$C34*(1-$J34)-$D34-$E34-$F34-$M34,"")</f>
        <v/>
      </c>
    </row>
    <row r="35">
      <c r="A35" s="5" t="n"/>
      <c r="B35" s="5" t="n"/>
      <c r="C35" s="6" t="n"/>
      <c r="D35" s="6" t="n"/>
      <c r="E35" s="6" t="n"/>
      <c r="F35" s="6" t="n"/>
      <c r="G35" s="6" t="n"/>
      <c r="H35" s="7" t="n"/>
      <c r="I35" s="5" t="n"/>
      <c r="J35" s="8">
        <f>IF($A35="","",IFERROR(INDEX('Fee 2026'!$D$2:$D$12,MATCH($B35,'Fee 2026'!$A$2:$A$12,0))+IF($I35="ya",INDEX('Fee 2026'!$F$2:$F$12,MATCH($B35,'Fee 2026'!$A$2:$A$12,0)),0),"pilih kategori"))</f>
        <v/>
      </c>
      <c r="K35" s="9">
        <f>IF(ISNUMBER($J35),INDEX('Fee 2026'!$E$2:$E$12,MATCH($B35,'Fee 2026'!$A$2:$A$12,0)),"")</f>
        <v/>
      </c>
      <c r="L35" s="9">
        <f>IF(ISNUMBER($J35),IF($K35&gt;0,MIN($C35*$J35,$K35),$C35*$J35),"")</f>
        <v/>
      </c>
      <c r="M35" s="9">
        <f>IF(ISNUMBER($J35),$H35*(2*$F35+$E35),"")</f>
        <v/>
      </c>
      <c r="N35" s="9">
        <f>IF(ISNUMBER($J35),$D35+$E35+$F35+$G35+$L35+$M35,"")</f>
        <v/>
      </c>
      <c r="O35" s="9">
        <f>IF(ISNUMBER($J35),$C35-$N35,"")</f>
        <v/>
      </c>
      <c r="P35" s="8">
        <f>IF(ISNUMBER($J35),IF($C35&gt;0,$O35/$C35,0),"")</f>
        <v/>
      </c>
      <c r="Q35" s="10">
        <f>IF(ISNUMBER($J35),IF($O35&lt;0,"RUGI",IF($P35&lt;0.05,"SANGAT TIPIS",IF($P35&lt;0.1,"TIPIS","SEHAT"))),"")</f>
        <v/>
      </c>
      <c r="R35" s="9">
        <f>IF(ISNUMBER($J35),($D35+$E35+$F35+$G35+$M35)/(1-$J35),"")</f>
        <v/>
      </c>
      <c r="S35" s="9">
        <f>IF(ISNUMBER($J35),($D35+$E35+$F35+$G35+$M35)/(1-$J35-0.25),"")</f>
        <v/>
      </c>
      <c r="T35" s="9">
        <f>IF(ISNUMBER($J35),$C35*(1-$J35)-$D35-$E35-$F35-$M35,"")</f>
        <v/>
      </c>
    </row>
    <row r="36">
      <c r="A36" s="5" t="n"/>
      <c r="B36" s="5" t="n"/>
      <c r="C36" s="6" t="n"/>
      <c r="D36" s="6" t="n"/>
      <c r="E36" s="6" t="n"/>
      <c r="F36" s="6" t="n"/>
      <c r="G36" s="6" t="n"/>
      <c r="H36" s="7" t="n"/>
      <c r="I36" s="5" t="n"/>
      <c r="J36" s="8">
        <f>IF($A36="","",IFERROR(INDEX('Fee 2026'!$D$2:$D$12,MATCH($B36,'Fee 2026'!$A$2:$A$12,0))+IF($I36="ya",INDEX('Fee 2026'!$F$2:$F$12,MATCH($B36,'Fee 2026'!$A$2:$A$12,0)),0),"pilih kategori"))</f>
        <v/>
      </c>
      <c r="K36" s="9">
        <f>IF(ISNUMBER($J36),INDEX('Fee 2026'!$E$2:$E$12,MATCH($B36,'Fee 2026'!$A$2:$A$12,0)),"")</f>
        <v/>
      </c>
      <c r="L36" s="9">
        <f>IF(ISNUMBER($J36),IF($K36&gt;0,MIN($C36*$J36,$K36),$C36*$J36),"")</f>
        <v/>
      </c>
      <c r="M36" s="9">
        <f>IF(ISNUMBER($J36),$H36*(2*$F36+$E36),"")</f>
        <v/>
      </c>
      <c r="N36" s="9">
        <f>IF(ISNUMBER($J36),$D36+$E36+$F36+$G36+$L36+$M36,"")</f>
        <v/>
      </c>
      <c r="O36" s="9">
        <f>IF(ISNUMBER($J36),$C36-$N36,"")</f>
        <v/>
      </c>
      <c r="P36" s="8">
        <f>IF(ISNUMBER($J36),IF($C36&gt;0,$O36/$C36,0),"")</f>
        <v/>
      </c>
      <c r="Q36" s="10">
        <f>IF(ISNUMBER($J36),IF($O36&lt;0,"RUGI",IF($P36&lt;0.05,"SANGAT TIPIS",IF($P36&lt;0.1,"TIPIS","SEHAT"))),"")</f>
        <v/>
      </c>
      <c r="R36" s="9">
        <f>IF(ISNUMBER($J36),($D36+$E36+$F36+$G36+$M36)/(1-$J36),"")</f>
        <v/>
      </c>
      <c r="S36" s="9">
        <f>IF(ISNUMBER($J36),($D36+$E36+$F36+$G36+$M36)/(1-$J36-0.25),"")</f>
        <v/>
      </c>
      <c r="T36" s="9">
        <f>IF(ISNUMBER($J36),$C36*(1-$J36)-$D36-$E36-$F36-$M36,"")</f>
        <v/>
      </c>
    </row>
    <row r="37">
      <c r="A37" s="5" t="n"/>
      <c r="B37" s="5" t="n"/>
      <c r="C37" s="6" t="n"/>
      <c r="D37" s="6" t="n"/>
      <c r="E37" s="6" t="n"/>
      <c r="F37" s="6" t="n"/>
      <c r="G37" s="6" t="n"/>
      <c r="H37" s="7" t="n"/>
      <c r="I37" s="5" t="n"/>
      <c r="J37" s="8">
        <f>IF($A37="","",IFERROR(INDEX('Fee 2026'!$D$2:$D$12,MATCH($B37,'Fee 2026'!$A$2:$A$12,0))+IF($I37="ya",INDEX('Fee 2026'!$F$2:$F$12,MATCH($B37,'Fee 2026'!$A$2:$A$12,0)),0),"pilih kategori"))</f>
        <v/>
      </c>
      <c r="K37" s="9">
        <f>IF(ISNUMBER($J37),INDEX('Fee 2026'!$E$2:$E$12,MATCH($B37,'Fee 2026'!$A$2:$A$12,0)),"")</f>
        <v/>
      </c>
      <c r="L37" s="9">
        <f>IF(ISNUMBER($J37),IF($K37&gt;0,MIN($C37*$J37,$K37),$C37*$J37),"")</f>
        <v/>
      </c>
      <c r="M37" s="9">
        <f>IF(ISNUMBER($J37),$H37*(2*$F37+$E37),"")</f>
        <v/>
      </c>
      <c r="N37" s="9">
        <f>IF(ISNUMBER($J37),$D37+$E37+$F37+$G37+$L37+$M37,"")</f>
        <v/>
      </c>
      <c r="O37" s="9">
        <f>IF(ISNUMBER($J37),$C37-$N37,"")</f>
        <v/>
      </c>
      <c r="P37" s="8">
        <f>IF(ISNUMBER($J37),IF($C37&gt;0,$O37/$C37,0),"")</f>
        <v/>
      </c>
      <c r="Q37" s="10">
        <f>IF(ISNUMBER($J37),IF($O37&lt;0,"RUGI",IF($P37&lt;0.05,"SANGAT TIPIS",IF($P37&lt;0.1,"TIPIS","SEHAT"))),"")</f>
        <v/>
      </c>
      <c r="R37" s="9">
        <f>IF(ISNUMBER($J37),($D37+$E37+$F37+$G37+$M37)/(1-$J37),"")</f>
        <v/>
      </c>
      <c r="S37" s="9">
        <f>IF(ISNUMBER($J37),($D37+$E37+$F37+$G37+$M37)/(1-$J37-0.25),"")</f>
        <v/>
      </c>
      <c r="T37" s="9">
        <f>IF(ISNUMBER($J37),$C37*(1-$J37)-$D37-$E37-$F37-$M37,"")</f>
        <v/>
      </c>
    </row>
    <row r="38">
      <c r="A38" s="5" t="n"/>
      <c r="B38" s="5" t="n"/>
      <c r="C38" s="6" t="n"/>
      <c r="D38" s="6" t="n"/>
      <c r="E38" s="6" t="n"/>
      <c r="F38" s="6" t="n"/>
      <c r="G38" s="6" t="n"/>
      <c r="H38" s="7" t="n"/>
      <c r="I38" s="5" t="n"/>
      <c r="J38" s="8">
        <f>IF($A38="","",IFERROR(INDEX('Fee 2026'!$D$2:$D$12,MATCH($B38,'Fee 2026'!$A$2:$A$12,0))+IF($I38="ya",INDEX('Fee 2026'!$F$2:$F$12,MATCH($B38,'Fee 2026'!$A$2:$A$12,0)),0),"pilih kategori"))</f>
        <v/>
      </c>
      <c r="K38" s="9">
        <f>IF(ISNUMBER($J38),INDEX('Fee 2026'!$E$2:$E$12,MATCH($B38,'Fee 2026'!$A$2:$A$12,0)),"")</f>
        <v/>
      </c>
      <c r="L38" s="9">
        <f>IF(ISNUMBER($J38),IF($K38&gt;0,MIN($C38*$J38,$K38),$C38*$J38),"")</f>
        <v/>
      </c>
      <c r="M38" s="9">
        <f>IF(ISNUMBER($J38),$H38*(2*$F38+$E38),"")</f>
        <v/>
      </c>
      <c r="N38" s="9">
        <f>IF(ISNUMBER($J38),$D38+$E38+$F38+$G38+$L38+$M38,"")</f>
        <v/>
      </c>
      <c r="O38" s="9">
        <f>IF(ISNUMBER($J38),$C38-$N38,"")</f>
        <v/>
      </c>
      <c r="P38" s="8">
        <f>IF(ISNUMBER($J38),IF($C38&gt;0,$O38/$C38,0),"")</f>
        <v/>
      </c>
      <c r="Q38" s="10">
        <f>IF(ISNUMBER($J38),IF($O38&lt;0,"RUGI",IF($P38&lt;0.05,"SANGAT TIPIS",IF($P38&lt;0.1,"TIPIS","SEHAT"))),"")</f>
        <v/>
      </c>
      <c r="R38" s="9">
        <f>IF(ISNUMBER($J38),($D38+$E38+$F38+$G38+$M38)/(1-$J38),"")</f>
        <v/>
      </c>
      <c r="S38" s="9">
        <f>IF(ISNUMBER($J38),($D38+$E38+$F38+$G38+$M38)/(1-$J38-0.25),"")</f>
        <v/>
      </c>
      <c r="T38" s="9">
        <f>IF(ISNUMBER($J38),$C38*(1-$J38)-$D38-$E38-$F38-$M38,"")</f>
        <v/>
      </c>
    </row>
    <row r="39">
      <c r="A39" s="5" t="n"/>
      <c r="B39" s="5" t="n"/>
      <c r="C39" s="6" t="n"/>
      <c r="D39" s="6" t="n"/>
      <c r="E39" s="6" t="n"/>
      <c r="F39" s="6" t="n"/>
      <c r="G39" s="6" t="n"/>
      <c r="H39" s="7" t="n"/>
      <c r="I39" s="5" t="n"/>
      <c r="J39" s="8">
        <f>IF($A39="","",IFERROR(INDEX('Fee 2026'!$D$2:$D$12,MATCH($B39,'Fee 2026'!$A$2:$A$12,0))+IF($I39="ya",INDEX('Fee 2026'!$F$2:$F$12,MATCH($B39,'Fee 2026'!$A$2:$A$12,0)),0),"pilih kategori"))</f>
        <v/>
      </c>
      <c r="K39" s="9">
        <f>IF(ISNUMBER($J39),INDEX('Fee 2026'!$E$2:$E$12,MATCH($B39,'Fee 2026'!$A$2:$A$12,0)),"")</f>
        <v/>
      </c>
      <c r="L39" s="9">
        <f>IF(ISNUMBER($J39),IF($K39&gt;0,MIN($C39*$J39,$K39),$C39*$J39),"")</f>
        <v/>
      </c>
      <c r="M39" s="9">
        <f>IF(ISNUMBER($J39),$H39*(2*$F39+$E39),"")</f>
        <v/>
      </c>
      <c r="N39" s="9">
        <f>IF(ISNUMBER($J39),$D39+$E39+$F39+$G39+$L39+$M39,"")</f>
        <v/>
      </c>
      <c r="O39" s="9">
        <f>IF(ISNUMBER($J39),$C39-$N39,"")</f>
        <v/>
      </c>
      <c r="P39" s="8">
        <f>IF(ISNUMBER($J39),IF($C39&gt;0,$O39/$C39,0),"")</f>
        <v/>
      </c>
      <c r="Q39" s="10">
        <f>IF(ISNUMBER($J39),IF($O39&lt;0,"RUGI",IF($P39&lt;0.05,"SANGAT TIPIS",IF($P39&lt;0.1,"TIPIS","SEHAT"))),"")</f>
        <v/>
      </c>
      <c r="R39" s="9">
        <f>IF(ISNUMBER($J39),($D39+$E39+$F39+$G39+$M39)/(1-$J39),"")</f>
        <v/>
      </c>
      <c r="S39" s="9">
        <f>IF(ISNUMBER($J39),($D39+$E39+$F39+$G39+$M39)/(1-$J39-0.25),"")</f>
        <v/>
      </c>
      <c r="T39" s="9">
        <f>IF(ISNUMBER($J39),$C39*(1-$J39)-$D39-$E39-$F39-$M39,"")</f>
        <v/>
      </c>
    </row>
    <row r="40">
      <c r="A40" s="5" t="n"/>
      <c r="B40" s="5" t="n"/>
      <c r="C40" s="6" t="n"/>
      <c r="D40" s="6" t="n"/>
      <c r="E40" s="6" t="n"/>
      <c r="F40" s="6" t="n"/>
      <c r="G40" s="6" t="n"/>
      <c r="H40" s="7" t="n"/>
      <c r="I40" s="5" t="n"/>
      <c r="J40" s="8">
        <f>IF($A40="","",IFERROR(INDEX('Fee 2026'!$D$2:$D$12,MATCH($B40,'Fee 2026'!$A$2:$A$12,0))+IF($I40="ya",INDEX('Fee 2026'!$F$2:$F$12,MATCH($B40,'Fee 2026'!$A$2:$A$12,0)),0),"pilih kategori"))</f>
        <v/>
      </c>
      <c r="K40" s="9">
        <f>IF(ISNUMBER($J40),INDEX('Fee 2026'!$E$2:$E$12,MATCH($B40,'Fee 2026'!$A$2:$A$12,0)),"")</f>
        <v/>
      </c>
      <c r="L40" s="9">
        <f>IF(ISNUMBER($J40),IF($K40&gt;0,MIN($C40*$J40,$K40),$C40*$J40),"")</f>
        <v/>
      </c>
      <c r="M40" s="9">
        <f>IF(ISNUMBER($J40),$H40*(2*$F40+$E40),"")</f>
        <v/>
      </c>
      <c r="N40" s="9">
        <f>IF(ISNUMBER($J40),$D40+$E40+$F40+$G40+$L40+$M40,"")</f>
        <v/>
      </c>
      <c r="O40" s="9">
        <f>IF(ISNUMBER($J40),$C40-$N40,"")</f>
        <v/>
      </c>
      <c r="P40" s="8">
        <f>IF(ISNUMBER($J40),IF($C40&gt;0,$O40/$C40,0),"")</f>
        <v/>
      </c>
      <c r="Q40" s="10">
        <f>IF(ISNUMBER($J40),IF($O40&lt;0,"RUGI",IF($P40&lt;0.05,"SANGAT TIPIS",IF($P40&lt;0.1,"TIPIS","SEHAT"))),"")</f>
        <v/>
      </c>
      <c r="R40" s="9">
        <f>IF(ISNUMBER($J40),($D40+$E40+$F40+$G40+$M40)/(1-$J40),"")</f>
        <v/>
      </c>
      <c r="S40" s="9">
        <f>IF(ISNUMBER($J40),($D40+$E40+$F40+$G40+$M40)/(1-$J40-0.25),"")</f>
        <v/>
      </c>
      <c r="T40" s="9">
        <f>IF(ISNUMBER($J40),$C40*(1-$J40)-$D40-$E40-$F40-$M40,"")</f>
        <v/>
      </c>
    </row>
    <row r="41">
      <c r="A41" s="5" t="n"/>
      <c r="B41" s="5" t="n"/>
      <c r="C41" s="6" t="n"/>
      <c r="D41" s="6" t="n"/>
      <c r="E41" s="6" t="n"/>
      <c r="F41" s="6" t="n"/>
      <c r="G41" s="6" t="n"/>
      <c r="H41" s="7" t="n"/>
      <c r="I41" s="5" t="n"/>
      <c r="J41" s="8">
        <f>IF($A41="","",IFERROR(INDEX('Fee 2026'!$D$2:$D$12,MATCH($B41,'Fee 2026'!$A$2:$A$12,0))+IF($I41="ya",INDEX('Fee 2026'!$F$2:$F$12,MATCH($B41,'Fee 2026'!$A$2:$A$12,0)),0),"pilih kategori"))</f>
        <v/>
      </c>
      <c r="K41" s="9">
        <f>IF(ISNUMBER($J41),INDEX('Fee 2026'!$E$2:$E$12,MATCH($B41,'Fee 2026'!$A$2:$A$12,0)),"")</f>
        <v/>
      </c>
      <c r="L41" s="9">
        <f>IF(ISNUMBER($J41),IF($K41&gt;0,MIN($C41*$J41,$K41),$C41*$J41),"")</f>
        <v/>
      </c>
      <c r="M41" s="9">
        <f>IF(ISNUMBER($J41),$H41*(2*$F41+$E41),"")</f>
        <v/>
      </c>
      <c r="N41" s="9">
        <f>IF(ISNUMBER($J41),$D41+$E41+$F41+$G41+$L41+$M41,"")</f>
        <v/>
      </c>
      <c r="O41" s="9">
        <f>IF(ISNUMBER($J41),$C41-$N41,"")</f>
        <v/>
      </c>
      <c r="P41" s="8">
        <f>IF(ISNUMBER($J41),IF($C41&gt;0,$O41/$C41,0),"")</f>
        <v/>
      </c>
      <c r="Q41" s="10">
        <f>IF(ISNUMBER($J41),IF($O41&lt;0,"RUGI",IF($P41&lt;0.05,"SANGAT TIPIS",IF($P41&lt;0.1,"TIPIS","SEHAT"))),"")</f>
        <v/>
      </c>
      <c r="R41" s="9">
        <f>IF(ISNUMBER($J41),($D41+$E41+$F41+$G41+$M41)/(1-$J41),"")</f>
        <v/>
      </c>
      <c r="S41" s="9">
        <f>IF(ISNUMBER($J41),($D41+$E41+$F41+$G41+$M41)/(1-$J41-0.25),"")</f>
        <v/>
      </c>
      <c r="T41" s="9">
        <f>IF(ISNUMBER($J41),$C41*(1-$J41)-$D41-$E41-$F41-$M41,"")</f>
        <v/>
      </c>
    </row>
    <row r="42">
      <c r="A42" s="5" t="n"/>
      <c r="B42" s="5" t="n"/>
      <c r="C42" s="6" t="n"/>
      <c r="D42" s="6" t="n"/>
      <c r="E42" s="6" t="n"/>
      <c r="F42" s="6" t="n"/>
      <c r="G42" s="6" t="n"/>
      <c r="H42" s="7" t="n"/>
      <c r="I42" s="5" t="n"/>
      <c r="J42" s="8">
        <f>IF($A42="","",IFERROR(INDEX('Fee 2026'!$D$2:$D$12,MATCH($B42,'Fee 2026'!$A$2:$A$12,0))+IF($I42="ya",INDEX('Fee 2026'!$F$2:$F$12,MATCH($B42,'Fee 2026'!$A$2:$A$12,0)),0),"pilih kategori"))</f>
        <v/>
      </c>
      <c r="K42" s="9">
        <f>IF(ISNUMBER($J42),INDEX('Fee 2026'!$E$2:$E$12,MATCH($B42,'Fee 2026'!$A$2:$A$12,0)),"")</f>
        <v/>
      </c>
      <c r="L42" s="9">
        <f>IF(ISNUMBER($J42),IF($K42&gt;0,MIN($C42*$J42,$K42),$C42*$J42),"")</f>
        <v/>
      </c>
      <c r="M42" s="9">
        <f>IF(ISNUMBER($J42),$H42*(2*$F42+$E42),"")</f>
        <v/>
      </c>
      <c r="N42" s="9">
        <f>IF(ISNUMBER($J42),$D42+$E42+$F42+$G42+$L42+$M42,"")</f>
        <v/>
      </c>
      <c r="O42" s="9">
        <f>IF(ISNUMBER($J42),$C42-$N42,"")</f>
        <v/>
      </c>
      <c r="P42" s="8">
        <f>IF(ISNUMBER($J42),IF($C42&gt;0,$O42/$C42,0),"")</f>
        <v/>
      </c>
      <c r="Q42" s="10">
        <f>IF(ISNUMBER($J42),IF($O42&lt;0,"RUGI",IF($P42&lt;0.05,"SANGAT TIPIS",IF($P42&lt;0.1,"TIPIS","SEHAT"))),"")</f>
        <v/>
      </c>
      <c r="R42" s="9">
        <f>IF(ISNUMBER($J42),($D42+$E42+$F42+$G42+$M42)/(1-$J42),"")</f>
        <v/>
      </c>
      <c r="S42" s="9">
        <f>IF(ISNUMBER($J42),($D42+$E42+$F42+$G42+$M42)/(1-$J42-0.25),"")</f>
        <v/>
      </c>
      <c r="T42" s="9">
        <f>IF(ISNUMBER($J42),$C42*(1-$J42)-$D42-$E42-$F42-$M42,"")</f>
        <v/>
      </c>
    </row>
    <row r="43">
      <c r="A43" s="5" t="n"/>
      <c r="B43" s="5" t="n"/>
      <c r="C43" s="6" t="n"/>
      <c r="D43" s="6" t="n"/>
      <c r="E43" s="6" t="n"/>
      <c r="F43" s="6" t="n"/>
      <c r="G43" s="6" t="n"/>
      <c r="H43" s="7" t="n"/>
      <c r="I43" s="5" t="n"/>
      <c r="J43" s="8">
        <f>IF($A43="","",IFERROR(INDEX('Fee 2026'!$D$2:$D$12,MATCH($B43,'Fee 2026'!$A$2:$A$12,0))+IF($I43="ya",INDEX('Fee 2026'!$F$2:$F$12,MATCH($B43,'Fee 2026'!$A$2:$A$12,0)),0),"pilih kategori"))</f>
        <v/>
      </c>
      <c r="K43" s="9">
        <f>IF(ISNUMBER($J43),INDEX('Fee 2026'!$E$2:$E$12,MATCH($B43,'Fee 2026'!$A$2:$A$12,0)),"")</f>
        <v/>
      </c>
      <c r="L43" s="9">
        <f>IF(ISNUMBER($J43),IF($K43&gt;0,MIN($C43*$J43,$K43),$C43*$J43),"")</f>
        <v/>
      </c>
      <c r="M43" s="9">
        <f>IF(ISNUMBER($J43),$H43*(2*$F43+$E43),"")</f>
        <v/>
      </c>
      <c r="N43" s="9">
        <f>IF(ISNUMBER($J43),$D43+$E43+$F43+$G43+$L43+$M43,"")</f>
        <v/>
      </c>
      <c r="O43" s="9">
        <f>IF(ISNUMBER($J43),$C43-$N43,"")</f>
        <v/>
      </c>
      <c r="P43" s="8">
        <f>IF(ISNUMBER($J43),IF($C43&gt;0,$O43/$C43,0),"")</f>
        <v/>
      </c>
      <c r="Q43" s="10">
        <f>IF(ISNUMBER($J43),IF($O43&lt;0,"RUGI",IF($P43&lt;0.05,"SANGAT TIPIS",IF($P43&lt;0.1,"TIPIS","SEHAT"))),"")</f>
        <v/>
      </c>
      <c r="R43" s="9">
        <f>IF(ISNUMBER($J43),($D43+$E43+$F43+$G43+$M43)/(1-$J43),"")</f>
        <v/>
      </c>
      <c r="S43" s="9">
        <f>IF(ISNUMBER($J43),($D43+$E43+$F43+$G43+$M43)/(1-$J43-0.25),"")</f>
        <v/>
      </c>
      <c r="T43" s="9">
        <f>IF(ISNUMBER($J43),$C43*(1-$J43)-$D43-$E43-$F43-$M43,"")</f>
        <v/>
      </c>
    </row>
    <row r="44">
      <c r="A44" s="5" t="n"/>
      <c r="B44" s="5" t="n"/>
      <c r="C44" s="6" t="n"/>
      <c r="D44" s="6" t="n"/>
      <c r="E44" s="6" t="n"/>
      <c r="F44" s="6" t="n"/>
      <c r="G44" s="6" t="n"/>
      <c r="H44" s="7" t="n"/>
      <c r="I44" s="5" t="n"/>
      <c r="J44" s="8">
        <f>IF($A44="","",IFERROR(INDEX('Fee 2026'!$D$2:$D$12,MATCH($B44,'Fee 2026'!$A$2:$A$12,0))+IF($I44="ya",INDEX('Fee 2026'!$F$2:$F$12,MATCH($B44,'Fee 2026'!$A$2:$A$12,0)),0),"pilih kategori"))</f>
        <v/>
      </c>
      <c r="K44" s="9">
        <f>IF(ISNUMBER($J44),INDEX('Fee 2026'!$E$2:$E$12,MATCH($B44,'Fee 2026'!$A$2:$A$12,0)),"")</f>
        <v/>
      </c>
      <c r="L44" s="9">
        <f>IF(ISNUMBER($J44),IF($K44&gt;0,MIN($C44*$J44,$K44),$C44*$J44),"")</f>
        <v/>
      </c>
      <c r="M44" s="9">
        <f>IF(ISNUMBER($J44),$H44*(2*$F44+$E44),"")</f>
        <v/>
      </c>
      <c r="N44" s="9">
        <f>IF(ISNUMBER($J44),$D44+$E44+$F44+$G44+$L44+$M44,"")</f>
        <v/>
      </c>
      <c r="O44" s="9">
        <f>IF(ISNUMBER($J44),$C44-$N44,"")</f>
        <v/>
      </c>
      <c r="P44" s="8">
        <f>IF(ISNUMBER($J44),IF($C44&gt;0,$O44/$C44,0),"")</f>
        <v/>
      </c>
      <c r="Q44" s="10">
        <f>IF(ISNUMBER($J44),IF($O44&lt;0,"RUGI",IF($P44&lt;0.05,"SANGAT TIPIS",IF($P44&lt;0.1,"TIPIS","SEHAT"))),"")</f>
        <v/>
      </c>
      <c r="R44" s="9">
        <f>IF(ISNUMBER($J44),($D44+$E44+$F44+$G44+$M44)/(1-$J44),"")</f>
        <v/>
      </c>
      <c r="S44" s="9">
        <f>IF(ISNUMBER($J44),($D44+$E44+$F44+$G44+$M44)/(1-$J44-0.25),"")</f>
        <v/>
      </c>
      <c r="T44" s="9">
        <f>IF(ISNUMBER($J44),$C44*(1-$J44)-$D44-$E44-$F44-$M44,"")</f>
        <v/>
      </c>
    </row>
    <row r="46">
      <c r="A46" s="11" t="inlineStr">
        <is>
          <t>Ringkasan</t>
        </is>
      </c>
    </row>
    <row r="47">
      <c r="A47" s="12" t="inlineStr">
        <is>
          <t>Produk terisi</t>
        </is>
      </c>
      <c r="B47" s="13">
        <f>COUNTA(A5:A44)</f>
        <v/>
      </c>
    </row>
    <row r="48">
      <c r="A48" s="12" t="inlineStr">
        <is>
          <t>Produk RUGI</t>
        </is>
      </c>
      <c r="B48" s="13">
        <f>COUNTIF(Q5:Q44,"RUGI")</f>
        <v/>
      </c>
    </row>
    <row r="49">
      <c r="A49" s="12" t="inlineStr">
        <is>
          <t>Produk TIPIS / SANGAT TIPIS</t>
        </is>
      </c>
      <c r="B49" s="13">
        <f>COUNTIF(Q5:Q44,"TIPIS")+COUNTIF(Q5:Q44,"SANGAT TIPIS")</f>
        <v/>
      </c>
    </row>
    <row r="50">
      <c r="A50" s="12" t="inlineStr">
        <is>
          <t>Produk SEHAT</t>
        </is>
      </c>
      <c r="B50" s="13">
        <f>COUNTIF(Q5:Q44,"SEHAT")</f>
        <v/>
      </c>
    </row>
    <row r="52" ht="30" customHeight="1">
      <c r="A52" s="14" t="inlineStr">
        <is>
          <t>Udah 20 produk lebih dan males ngetik satu-satu? Tarik file Pesanan dari Seller Centre ke audit gratis di app.sellerprofitos.com/audit: semua produk masuk sendiri, fee-nya dibaca dari laporan (fee efektif), bukan ditebak.</t>
        </is>
      </c>
    </row>
  </sheetData>
  <mergeCells count="2">
    <mergeCell ref="A52:L52"/>
    <mergeCell ref="A2:T2"/>
  </mergeCells>
  <conditionalFormatting sqref="Q5:Q44">
    <cfRule type="expression" priority="1" dxfId="0">
      <formula>$Q5="RUGI"</formula>
    </cfRule>
    <cfRule type="expression" priority="2" dxfId="1">
      <formula>OR($Q5="TIPIS",$Q5="SANGAT TIPIS")</formula>
    </cfRule>
    <cfRule type="expression" priority="3" dxfId="2">
      <formula>$Q5="SEHAT"</formula>
    </cfRule>
  </conditionalFormatting>
  <dataValidations count="2">
    <dataValidation sqref="B5:B44" showDropDown="0" showInputMessage="0" showErrorMessage="1" allowBlank="1" errorTitle="Pilih dari daftar" error="Pilih platform | kategori dari sheet Fee 2026." type="list">
      <formula1>='Fee 2026'!$A$2:$A$12</formula1>
    </dataValidation>
    <dataValidation sqref="I5:I44" showDropDown="0" showInputMessage="0" showErrorMessage="0" allowBlank="1" type="list">
      <formula1>"ya"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40" customWidth="1" min="1" max="1"/>
    <col width="14" customWidth="1" min="2" max="2"/>
    <col width="30" customWidth="1" min="3" max="3"/>
    <col width="9" customWidth="1" min="4" max="4"/>
    <col width="20" customWidth="1" min="5" max="5"/>
    <col width="12" customWidth="1" min="6" max="6"/>
    <col width="40" customWidth="1" min="7" max="7"/>
  </cols>
  <sheetData>
    <row r="1">
      <c r="A1" s="15" t="inlineStr">
        <is>
          <t>Kunci (dipakai dropdown)</t>
        </is>
      </c>
      <c r="B1" s="15" t="inlineStr">
        <is>
          <t>Platform</t>
        </is>
      </c>
      <c r="C1" s="15" t="inlineStr">
        <is>
          <t>Kategori</t>
        </is>
      </c>
      <c r="D1" s="15" t="inlineStr">
        <is>
          <t>Fee %</t>
        </is>
      </c>
      <c r="E1" s="15" t="inlineStr">
        <is>
          <t>Cap fee per item (Rp)</t>
        </is>
      </c>
      <c r="F1" s="15" t="inlineStr">
        <is>
          <t>Pre-order %</t>
        </is>
      </c>
      <c r="G1" s="15" t="inlineStr">
        <is>
          <t>Sumber / catatan</t>
        </is>
      </c>
    </row>
    <row r="2">
      <c r="A2" s="5" t="inlineStr">
        <is>
          <t>Shopee | Fashion</t>
        </is>
      </c>
      <c r="B2" s="5" t="inlineStr">
        <is>
          <t>Shopee</t>
        </is>
      </c>
      <c r="C2" s="5" t="inlineStr">
        <is>
          <t>Fashion</t>
        </is>
      </c>
      <c r="D2" s="16" t="n">
        <v>0.1</v>
      </c>
      <c r="E2" s="6" t="n">
        <v>0</v>
      </c>
      <c r="F2" s="7" t="n">
        <v>0.03</v>
      </c>
      <c r="G2" s="5" t="inlineStr">
        <is>
          <t>kontan.co.id</t>
        </is>
      </c>
    </row>
    <row r="3">
      <c r="A3" s="5" t="inlineStr">
        <is>
          <t>Shopee | Elektronik</t>
        </is>
      </c>
      <c r="B3" s="5" t="inlineStr">
        <is>
          <t>Shopee</t>
        </is>
      </c>
      <c r="C3" s="5" t="inlineStr">
        <is>
          <t>Elektronik</t>
        </is>
      </c>
      <c r="D3" s="16" t="n">
        <v>0.0925</v>
      </c>
      <c r="E3" s="6" t="n">
        <v>0</v>
      </c>
      <c r="F3" s="7" t="n">
        <v>0.03</v>
      </c>
      <c r="G3" s="5" t="inlineStr">
        <is>
          <t>credor.id</t>
        </is>
      </c>
    </row>
    <row r="4">
      <c r="A4" s="5" t="inlineStr">
        <is>
          <t>Shopee | Kesehatan &amp; Suplemen</t>
        </is>
      </c>
      <c r="B4" s="5" t="inlineStr">
        <is>
          <t>Shopee</t>
        </is>
      </c>
      <c r="C4" s="5" t="inlineStr">
        <is>
          <t>Kesehatan &amp; Suplemen</t>
        </is>
      </c>
      <c r="D4" s="16" t="n">
        <v>0.066</v>
      </c>
      <c r="E4" s="6" t="n">
        <v>0</v>
      </c>
      <c r="F4" s="7" t="n">
        <v>0.03</v>
      </c>
      <c r="G4" s="5" t="inlineStr">
        <is>
          <t>credor.id</t>
        </is>
      </c>
    </row>
    <row r="5">
      <c r="A5" s="5" t="inlineStr">
        <is>
          <t>Shopee | Logam Mulia</t>
        </is>
      </c>
      <c r="B5" s="5" t="inlineStr">
        <is>
          <t>Shopee</t>
        </is>
      </c>
      <c r="C5" s="5" t="inlineStr">
        <is>
          <t>Logam Mulia</t>
        </is>
      </c>
      <c r="D5" s="16" t="n">
        <v>0.0425</v>
      </c>
      <c r="E5" s="6" t="n">
        <v>0</v>
      </c>
      <c r="F5" s="7" t="n">
        <v>0.03</v>
      </c>
      <c r="G5" s="5" t="inlineStr">
        <is>
          <t>credor.id</t>
        </is>
      </c>
    </row>
    <row r="6">
      <c r="A6" s="5" t="inlineStr">
        <is>
          <t>Shopee | Voucher / Tiket / E-money</t>
        </is>
      </c>
      <c r="B6" s="5" t="inlineStr">
        <is>
          <t>Shopee</t>
        </is>
      </c>
      <c r="C6" s="5" t="inlineStr">
        <is>
          <t>Voucher / Tiket / E-money</t>
        </is>
      </c>
      <c r="D6" s="16" t="n">
        <v>0.025</v>
      </c>
      <c r="E6" s="6" t="n">
        <v>0</v>
      </c>
      <c r="F6" s="7" t="n">
        <v>0.03</v>
      </c>
      <c r="G6" s="5" t="inlineStr">
        <is>
          <t>credor.id</t>
        </is>
      </c>
    </row>
    <row r="7">
      <c r="A7" s="5" t="inlineStr">
        <is>
          <t>Shopee | Tanaman &amp; Bibit (kelompok A)</t>
        </is>
      </c>
      <c r="B7" s="5" t="inlineStr">
        <is>
          <t>Shopee</t>
        </is>
      </c>
      <c r="C7" s="5" t="inlineStr">
        <is>
          <t>Tanaman &amp; Bibit (kelompok A)</t>
        </is>
      </c>
      <c r="D7" s="16" t="n">
        <v>0.1</v>
      </c>
      <c r="E7" s="6" t="n">
        <v>0</v>
      </c>
      <c r="F7" s="7" t="n">
        <v>0.03</v>
      </c>
      <c r="G7" s="5" t="inlineStr">
        <is>
          <t>ESTIMASI</t>
        </is>
      </c>
    </row>
    <row r="8">
      <c r="A8" s="5" t="inlineStr">
        <is>
          <t>Shopee | Umum / Lainnya</t>
        </is>
      </c>
      <c r="B8" s="5" t="inlineStr">
        <is>
          <t>Shopee</t>
        </is>
      </c>
      <c r="C8" s="5" t="inlineStr">
        <is>
          <t>Umum / Lainnya</t>
        </is>
      </c>
      <c r="D8" s="16" t="n">
        <v>0.08</v>
      </c>
      <c r="E8" s="6" t="n">
        <v>0</v>
      </c>
      <c r="F8" s="7" t="n">
        <v>0.03</v>
      </c>
      <c r="G8" s="5" t="inlineStr">
        <is>
          <t>ESTIMASI</t>
        </is>
      </c>
    </row>
    <row r="9">
      <c r="A9" s="5" t="inlineStr">
        <is>
          <t>Tokopedia | Umum</t>
        </is>
      </c>
      <c r="B9" s="5" t="inlineStr">
        <is>
          <t>Tokopedia</t>
        </is>
      </c>
      <c r="C9" s="5" t="inlineStr">
        <is>
          <t>Umum</t>
        </is>
      </c>
      <c r="D9" s="16" t="n">
        <v>0.0697</v>
      </c>
      <c r="E9" s="6" t="n">
        <v>650000</v>
      </c>
      <c r="F9" s="7" t="n">
        <v>0.03</v>
      </c>
      <c r="G9" s="5" t="inlineStr">
        <is>
          <t>Tokopedia/TikTok satu sistem sejak 2026</t>
        </is>
      </c>
    </row>
    <row r="10">
      <c r="A10" s="5" t="inlineStr">
        <is>
          <t>Tokopedia | Kategori Tarif 10% (net 8%)</t>
        </is>
      </c>
      <c r="B10" s="5" t="inlineStr">
        <is>
          <t>Tokopedia</t>
        </is>
      </c>
      <c r="C10" s="5" t="inlineStr">
        <is>
          <t>Kategori Tarif 10% (net 8%)</t>
        </is>
      </c>
      <c r="D10" s="16" t="n">
        <v>0.08</v>
      </c>
      <c r="E10" s="6" t="n">
        <v>650000</v>
      </c>
      <c r="F10" s="7" t="n">
        <v>0.03</v>
      </c>
      <c r="G10" s="5" t="inlineStr">
        <is>
          <t>Tokopedia/TikTok</t>
        </is>
      </c>
    </row>
    <row r="11">
      <c r="A11" s="5" t="inlineStr">
        <is>
          <t>TikTok Shop | Umum</t>
        </is>
      </c>
      <c r="B11" s="5" t="inlineStr">
        <is>
          <t>TikTok Shop</t>
        </is>
      </c>
      <c r="C11" s="5" t="inlineStr">
        <is>
          <t>Umum</t>
        </is>
      </c>
      <c r="D11" s="16" t="n">
        <v>0.0697</v>
      </c>
      <c r="E11" s="6" t="n">
        <v>650000</v>
      </c>
      <c r="F11" s="7" t="n">
        <v>0.03</v>
      </c>
      <c r="G11" s="5" t="inlineStr">
        <is>
          <t>TikTok Shop</t>
        </is>
      </c>
    </row>
    <row r="12">
      <c r="A12" s="5" t="inlineStr">
        <is>
          <t>TikTok Shop | Kategori Tarif 10% (net 8%)</t>
        </is>
      </c>
      <c r="B12" s="5" t="inlineStr">
        <is>
          <t>TikTok Shop</t>
        </is>
      </c>
      <c r="C12" s="5" t="inlineStr">
        <is>
          <t>Kategori Tarif 10% (net 8%)</t>
        </is>
      </c>
      <c r="D12" s="16" t="n">
        <v>0.08</v>
      </c>
      <c r="E12" s="6" t="n">
        <v>650000</v>
      </c>
      <c r="F12" s="7" t="n">
        <v>0.03</v>
      </c>
      <c r="G12" s="5" t="inlineStr">
        <is>
          <t>TikTok Shop</t>
        </is>
      </c>
    </row>
    <row r="14" ht="48" customHeight="1">
      <c r="A14" s="14" t="inlineStr">
        <is>
          <t>Angka biru boleh diubah. Fee dihitung dari harga yang dibayar pembeli setelah diskon produk. Cap 0 = tidak ada cap. Sumber: riset publik (Shopee Seller Education, kontan.co.id, credor.id), diperbarui 2026-09-08; yang ditandai ESTIMASI belum dipublikasikan platformnya. Selalu cocokkan dengan Seller Centre lu, dan pakai fee efektif dari laporan Penghasilan kalau punya, biasanya lebih tinggi dari tarif kategori.</t>
        </is>
      </c>
    </row>
  </sheetData>
  <mergeCells count="1">
    <mergeCell ref="A14:G1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9"/>
  <sheetViews>
    <sheetView workbookViewId="0">
      <selection activeCell="A1" sqref="A1"/>
    </sheetView>
  </sheetViews>
  <sheetFormatPr baseColWidth="8" defaultRowHeight="15"/>
  <cols>
    <col width="120" customWidth="1" min="1" max="1"/>
  </cols>
  <sheetData>
    <row r="1">
      <c r="A1" s="17" t="inlineStr">
        <is>
          <t>Cara pakai template ini</t>
        </is>
      </c>
    </row>
    <row r="2">
      <c r="A2" s="18" t="inlineStr"/>
    </row>
    <row r="3" ht="30" customHeight="1">
      <c r="A3" s="18" t="inlineStr">
        <is>
          <t>1. Buka sheet Produk. Isi kolom BIRU untuk tiap produk: nama, platform|kategori (pilih dari dropdown), harga jual, modal, packaging, ongkir yang lu tanggung, iklan per order, retur %. Kolom Pre-order isi ya kalau produknya pre-order (fee +3%).</t>
        </is>
      </c>
    </row>
    <row r="4" ht="30" customHeight="1">
      <c r="A4" s="18" t="inlineStr">
        <is>
          <t>2. Kolom HITAM ngitung sendiri. Jangan diubah. Kalau muncul tulisan pilih kategori, kolom B belum diisi dari dropdown.</t>
        </is>
      </c>
    </row>
    <row r="5" ht="18" customHeight="1">
      <c r="A5" s="18" t="inlineStr">
        <is>
          <t>3. Baris 5 adalah contoh (case HP di TikTok Shop). Timpa dengan produk lu sendiri.</t>
        </is>
      </c>
    </row>
    <row r="6" ht="30" customHeight="1">
      <c r="A6" s="18" t="inlineStr">
        <is>
          <t>4. Sheet Fee 2026 boleh diedit (angkanya biru) kalau tarif berubah atau kategori lu beda. Dropdown di sheet Produk ngikut otomatis.</t>
        </is>
      </c>
    </row>
    <row r="7">
      <c r="A7" s="18" t="inlineStr"/>
    </row>
    <row r="8">
      <c r="A8" s="19" t="inlineStr">
        <is>
          <t>Legenda warna</t>
        </is>
      </c>
    </row>
    <row r="9" ht="18" customHeight="1">
      <c r="A9" s="18" t="inlineStr">
        <is>
          <t>Biru = lu yang isi. Hitam = rumus. Status RUGI merah, TIPIS kuning, SEHAT hijau.</t>
        </is>
      </c>
    </row>
    <row r="10">
      <c r="A10" s="18" t="inlineStr"/>
    </row>
    <row r="11">
      <c r="A11" s="19" t="inlineStr">
        <is>
          <t>Rumus yang dipakai (sama persis dengan Seller Profit OS)</t>
        </is>
      </c>
    </row>
    <row r="12" ht="30" customHeight="1">
      <c r="A12" s="18" t="inlineStr">
        <is>
          <t>Untung bersih = harga jual - modal - packaging - ongkir yang lu tanggung - iklan per order - fee platform - rugi retur</t>
        </is>
      </c>
    </row>
    <row r="13" ht="30" customHeight="1">
      <c r="A13" s="18" t="inlineStr">
        <is>
          <t>Fee platform = harga x fee % kategori (+3% kalau pre-order), dipotong cap per item kalau platformnya punya cap (Tokopedia/TikTok Shop Rp650.000).</t>
        </is>
      </c>
    </row>
    <row r="14" ht="30" customHeight="1">
      <c r="A14" s="18" t="inlineStr">
        <is>
          <t>Rugi retur = retur % x (ongkir dua arah + packaging). Ongkir dua arah dihitung 2 x ongkir yang lu tanggung. Barangnya balik, ongkirnya nggak.</t>
        </is>
      </c>
    </row>
    <row r="15" ht="30" customHeight="1">
      <c r="A15" s="18" t="inlineStr">
        <is>
          <t>Harga impas = (modal + packaging + ongkir + iklan per order + rugi retur) / (1 - fee %). Dibagi, bukan ditambah, karena fee ikut naik tiap harga dinaikin.</t>
        </is>
      </c>
    </row>
    <row r="16" ht="18" customHeight="1">
      <c r="A16" s="18" t="inlineStr">
        <is>
          <t>Harga margin 25% = biaya yang sama / (1 - fee % - 25%).</t>
        </is>
      </c>
    </row>
    <row r="17" ht="30" customHeight="1">
      <c r="A17" s="18" t="inlineStr">
        <is>
          <t>Batas iklan per order = harga x (1 - fee %) - modal - packaging - ongkir - rugi retur. Lewat ini, tiap order dari iklan rugi.</t>
        </is>
      </c>
    </row>
    <row r="18" ht="18" customHeight="1">
      <c r="A18" s="18" t="inlineStr">
        <is>
          <t>Status: SEHAT margin 10% ke atas, TIPIS 5-10%, SANGAT TIPIS di bawah 5%, RUGI di bawah nol.</t>
        </is>
      </c>
    </row>
    <row r="19">
      <c r="A19" s="18" t="inlineStr"/>
    </row>
    <row r="20">
      <c r="A20" s="19" t="inlineStr">
        <is>
          <t>Asumsi dan batasan (biar jujur)</t>
        </is>
      </c>
    </row>
    <row r="21" ht="30" customHeight="1">
      <c r="A21" s="18" t="inlineStr">
        <is>
          <t>- Harga impas dan harga margin 25% memakai fee % tanpa cap. Buat produk mahal di Tokopedia/TikTok Shop (fee kena cap Rp650.000), harga impas sebenarnya sedikit lebih rendah dari yang ditampilkan.</t>
        </is>
      </c>
    </row>
    <row r="22" ht="30" customHeight="1">
      <c r="A22" s="18" t="inlineStr">
        <is>
          <t>- Iklan per order = total biaya iklan dibagi jumlah order yang datang dari iklan, bukan total iklan sebulan. Ini komponen yang paling sering salah isi.</t>
        </is>
      </c>
    </row>
    <row r="23" ht="30" customHeight="1">
      <c r="A23" s="18" t="inlineStr">
        <is>
          <t>- Fee di sheet Fee 2026 adalah tarif kategori (fee brosur). Yang kepotong beneran (fee efektif) hampir selalu lebih tinggi karena biaya layanan, biaya proses pesanan, dan voucher toko. Kalau punya laporan Penghasilan, pakai fee efektif dari situ.</t>
        </is>
      </c>
    </row>
    <row r="24" ht="30" customHeight="1">
      <c r="A24" s="18" t="inlineStr">
        <is>
          <t>- Yang belum dihitung di template ini: voucher toko dan cashback yang lu tanggung. Itu cuma bisa dibaca dari laporan Penghasilan.</t>
        </is>
      </c>
    </row>
    <row r="25">
      <c r="A25" s="18" t="inlineStr"/>
    </row>
    <row r="26">
      <c r="A26" s="19" t="inlineStr">
        <is>
          <t>Kalau produknya banyak</t>
        </is>
      </c>
    </row>
    <row r="27" ht="30" customHeight="1">
      <c r="A27" s="18" t="inlineStr">
        <is>
          <t>Tarik file Pesanan (dan Penghasilan) dari Seller Centre ke audit gratis: app.sellerprofitos.com/audit. Semua produk masuk sendiri, fee dibaca dari laporan, dan bulan depan tinggal tarik lagi. Gratis, tanpa daftar, file dibaca di HP lu sendiri.</t>
        </is>
      </c>
    </row>
    <row r="28">
      <c r="A28" s="18" t="inlineStr"/>
    </row>
    <row r="29" ht="18" customHeight="1">
      <c r="A29" s="20" t="inlineStr">
        <is>
          <t>Seller Profit OS - sellerprofitos.com - halo@sellerprofitos.com. Template ini boleh disebar apa adanya.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2026-09-13T04:42:35Z</dcterms:created>
  <dcterms:modified xsi:type="dcterms:W3CDTF">2026-09-13T04:42:35Z</dcterms:modified>
</cp:coreProperties>
</file>